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Bütçe Giderleri" sheetId="1" r:id="rId1"/>
    <sheet name="Bütçe Gelirleri" sheetId="2" r:id="rId2"/>
  </sheets>
  <definedNames>
    <definedName name="Excel_BuiltIn_Print_Area_1">#REF!</definedName>
    <definedName name="Excel_BuiltIn_Print_Area_3">#REF!</definedName>
    <definedName name="SatirBaslik">#REF!</definedName>
    <definedName name="SutunBaslik">#REF!</definedName>
  </definedNames>
  <calcPr fullCalcOnLoad="1"/>
</workbook>
</file>

<file path=xl/sharedStrings.xml><?xml version="1.0" encoding="utf-8"?>
<sst xmlns="http://schemas.openxmlformats.org/spreadsheetml/2006/main" count="257" uniqueCount="136">
  <si>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</si>
  <si>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</si>
  <si>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</si>
  <si>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</si>
  <si>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</si>
  <si>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</si>
  <si>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GERÇEKLEŞME TOPLAMI</t>
  </si>
  <si>
    <t>ARTIŞ ORANI * (%)</t>
  </si>
  <si>
    <t>OCAK-HAZİRAN GERÇEK. ORANI ** (%)</t>
  </si>
  <si>
    <t xml:space="preserve"> </t>
  </si>
  <si>
    <t>Ek-2 BÜTÇE GELİRLERİNİN GELİŞİMİ</t>
  </si>
  <si>
    <t xml:space="preserve">BÜTÇE GELİRLERİ TOPLAMI 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</si>
  <si>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</si>
  <si>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</si>
  <si>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</si>
  <si>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</si>
  <si>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</si>
  <si>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</si>
  <si>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</si>
  <si>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</si>
  <si>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</si>
  <si>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</si>
  <si>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</si>
  <si>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</si>
  <si>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</si>
  <si>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</si>
  <si>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</si>
  <si>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</si>
  <si>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</si>
  <si>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</si>
  <si>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</si>
  <si>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</si>
  <si>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03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</si>
  <si>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</si>
  <si>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</si>
  <si>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</si>
  <si>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</si>
  <si>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</si>
  <si>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 xml:space="preserve">  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</si>
  <si>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</si>
  <si>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</si>
  <si>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</si>
  <si>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</si>
  <si>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</si>
  <si>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</si>
  <si>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</si>
  <si>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</si>
  <si>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</si>
  <si>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</si>
  <si>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</si>
  <si>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</si>
  <si>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</si>
  <si>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</si>
  <si>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</si>
  <si>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</si>
  <si>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</si>
  <si>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</si>
  <si>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</si>
  <si>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</si>
  <si>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</si>
  <si>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</si>
  <si>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</si>
  <si>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</si>
  <si>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</si>
  <si>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</si>
  <si>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</si>
  <si>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09</t>
  </si>
  <si>
    <t>Red ve İadeler (-)</t>
  </si>
  <si>
    <t>2015
GERÇEKLEŞME TOPLAMI</t>
  </si>
  <si>
    <t xml:space="preserve">2016
BÜTÇE </t>
  </si>
  <si>
    <t>2016 YILSONU GERÇEKLEŞME TAHMİNİ</t>
  </si>
  <si>
    <t>* =(2016 Yılı Ocak-Haziran Gerçekleşme-2015 Yılı Ocak-Haziran Gerçekleşme)/2015 Yılı Ocak-Haziran Gerçekleşme * 100 formülüyle hesaplanacaktır.</t>
  </si>
  <si>
    <t xml:space="preserve">** 2015 yılı için =2015 Yılı Ocak-Haziran Gerçekleşme/2015 Yılı Gerçekleşme Toplamı*100; 2016 yılı için =2016 Yılı Ocak-Haziran Gerçekleşme/2016 Yılı Başlangıç Ödeneği*100 formülüyle hesaplanacaktır. </t>
  </si>
  <si>
    <t>EK- 1 BÜTÇE GİDERLERİNİN GELİŞİMİ</t>
  </si>
  <si>
    <t xml:space="preserve">BÜTÇE GİDERLERİ </t>
  </si>
  <si>
    <t>2016
BAŞLANGIÇ ÖDENEĞİ</t>
  </si>
  <si>
    <t>PERSONEL GİDERLERİ</t>
  </si>
  <si>
    <t>MEMURLAR</t>
  </si>
  <si>
    <t>SÖZLEŞMELİ  PERSONEL</t>
  </si>
  <si>
    <t>İŞÇİLER</t>
  </si>
  <si>
    <t>GEÇİCİ PERSONEL</t>
  </si>
  <si>
    <t>DİĞER PERSONEL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</si>
  <si>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</si>
  <si>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</si>
  <si>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</si>
  <si>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</si>
  <si>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</si>
  <si>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</si>
  <si>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</si>
  <si>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</si>
  <si>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</si>
  <si>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</si>
  <si>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</si>
  <si>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</si>
  <si>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</si>
  <si>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</si>
  <si>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</si>
  <si>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FAİZ 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</si>
  <si>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</si>
  <si>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</si>
  <si>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</si>
  <si>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</si>
  <si>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>KISA VADELİ NAKİT İŞLEMLERE AİT FAİZ GİDERLERİ</t>
  </si>
  <si>
    <t>CARİ TRANSFERLER</t>
  </si>
  <si>
    <t>GÖREV ZARARLARI</t>
  </si>
  <si>
    <t>HAZİNE YARDIMLARI</t>
  </si>
  <si>
    <t>KAR AMACI GÜTMEYEN KURULUŞLARA YAPILAN TRANSFERLER</t>
  </si>
  <si>
    <t>HANE HALKINA YAPILAN TRANSFERLER</t>
  </si>
  <si>
    <t>DEVLET SOSYAL GÜVENLİK KURUMLARINDAN HANE HALKINA</t>
  </si>
  <si>
    <t>YURTDIŞINA YAPILAN TRANSFERLER</t>
  </si>
  <si>
    <t>GELİRLERDEN AYRILAN PAYLAR</t>
  </si>
  <si>
    <t>SERMAYE GİDERLERİ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</si>
  <si>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</si>
  <si>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</si>
  <si>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</si>
  <si>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</si>
  <si>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</si>
  <si>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</si>
  <si>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</si>
  <si>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 xml:space="preserve">STOK ALIMLARI </t>
  </si>
  <si>
    <t>DİĞER SERMAYE GİDERLERİ</t>
  </si>
  <si>
    <t>SERMAYE TRANSFERLERİ</t>
  </si>
  <si>
    <t xml:space="preserve">YURTİÇİ SERMAYE TRANSFERLERİ </t>
  </si>
  <si>
    <t>YURTDIŞI 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</si>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</sst>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"/>
    <numFmt numFmtId="165" formatCode="#,###.00"/>
    <numFmt numFmtId="166" formatCode="#,##0;[Red]#,##0"/>
  </numFmts>
  <fonts count="41">
    <font>
      <sz val="10"/>
      <name val="Arial Tu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2" xfId="48" applyNumberFormat="1" applyFont="1" applyFill="1" applyBorder="1" applyAlignment="1">
      <alignment horizontal="center" vertical="center" wrapText="1"/>
      <protection/>
    </xf>
    <xf numFmtId="1" fontId="2" fillId="0" borderId="13" xfId="48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2" fillId="0" borderId="16" xfId="48" applyNumberFormat="1" applyFont="1" applyFill="1" applyBorder="1" applyAlignment="1">
      <alignment horizontal="center" vertical="center" wrapText="1"/>
      <protection/>
    </xf>
    <xf numFmtId="1" fontId="2" fillId="0" borderId="17" xfId="48" applyNumberFormat="1" applyFont="1" applyFill="1" applyBorder="1" applyAlignment="1">
      <alignment horizontal="center" vertical="center" wrapText="1"/>
      <protection/>
    </xf>
    <xf numFmtId="0" fontId="2" fillId="0" borderId="18" xfId="48" applyFont="1" applyFill="1" applyBorder="1" applyAlignment="1">
      <alignment horizontal="left" vertical="center" wrapText="1"/>
      <protection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3" fillId="0" borderId="21" xfId="47" applyNumberFormat="1" applyFont="1" applyFill="1" applyBorder="1" applyAlignment="1">
      <alignment horizontal="center" vertical="center" wrapText="1"/>
      <protection/>
    </xf>
    <xf numFmtId="1" fontId="3" fillId="0" borderId="22" xfId="47" applyNumberFormat="1" applyFont="1" applyFill="1" applyBorder="1" applyAlignment="1">
      <alignment horizontal="center" vertical="center" wrapText="1"/>
      <protection/>
    </xf>
    <xf numFmtId="0" fontId="3" fillId="0" borderId="23" xfId="49" applyFont="1" applyFill="1" applyBorder="1" applyAlignment="1">
      <alignment vertical="center" wrapText="1"/>
      <protection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49" fontId="2" fillId="0" borderId="21" xfId="48" applyNumberFormat="1" applyFont="1" applyFill="1" applyBorder="1" applyAlignment="1">
      <alignment horizontal="center" vertical="center" wrapText="1"/>
      <protection/>
    </xf>
    <xf numFmtId="1" fontId="2" fillId="0" borderId="22" xfId="48" applyNumberFormat="1" applyFont="1" applyFill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left" vertical="center" wrapText="1"/>
      <protection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49" fontId="3" fillId="0" borderId="21" xfId="48" applyNumberFormat="1" applyFont="1" applyFill="1" applyBorder="1" applyAlignment="1">
      <alignment horizontal="center" vertical="center" wrapText="1"/>
      <protection/>
    </xf>
    <xf numFmtId="1" fontId="3" fillId="0" borderId="22" xfId="48" applyNumberFormat="1" applyFont="1" applyFill="1" applyBorder="1" applyAlignment="1">
      <alignment horizontal="center" vertical="center" wrapText="1"/>
      <protection/>
    </xf>
    <xf numFmtId="0" fontId="3" fillId="0" borderId="23" xfId="48" applyFont="1" applyFill="1" applyBorder="1" applyAlignment="1">
      <alignment horizontal="left" vertical="center" wrapText="1"/>
      <protection/>
    </xf>
    <xf numFmtId="164" fontId="2" fillId="0" borderId="21" xfId="47" applyNumberFormat="1" applyFont="1" applyFill="1" applyBorder="1" applyAlignment="1">
      <alignment horizontal="center" vertical="center" wrapText="1"/>
      <protection/>
    </xf>
    <xf numFmtId="0" fontId="2" fillId="0" borderId="23" xfId="47" applyFont="1" applyFill="1" applyBorder="1" applyAlignment="1">
      <alignment vertical="center" wrapText="1"/>
      <protection/>
    </xf>
    <xf numFmtId="0" fontId="3" fillId="0" borderId="23" xfId="47" applyFont="1" applyFill="1" applyBorder="1" applyAlignment="1">
      <alignment vertical="center" wrapText="1"/>
      <protection/>
    </xf>
    <xf numFmtId="1" fontId="3" fillId="0" borderId="22" xfId="48" applyNumberFormat="1" applyFont="1" applyFill="1" applyBorder="1" applyAlignment="1">
      <alignment horizontal="center" vertical="center"/>
      <protection/>
    </xf>
    <xf numFmtId="49" fontId="3" fillId="0" borderId="23" xfId="48" applyNumberFormat="1" applyFont="1" applyFill="1" applyBorder="1" applyAlignment="1">
      <alignment horizontal="left" vertical="center"/>
      <protection/>
    </xf>
    <xf numFmtId="0" fontId="3" fillId="0" borderId="21" xfId="48" applyFont="1" applyFill="1" applyBorder="1" applyAlignment="1">
      <alignment horizontal="center" vertical="center"/>
      <protection/>
    </xf>
    <xf numFmtId="0" fontId="3" fillId="0" borderId="23" xfId="48" applyFont="1" applyFill="1" applyBorder="1" applyAlignment="1">
      <alignment vertical="center"/>
      <protection/>
    </xf>
    <xf numFmtId="0" fontId="3" fillId="0" borderId="26" xfId="48" applyFont="1" applyFill="1" applyBorder="1" applyAlignment="1">
      <alignment horizontal="center" vertical="center"/>
      <protection/>
    </xf>
    <xf numFmtId="0" fontId="3" fillId="0" borderId="27" xfId="48" applyFont="1" applyFill="1" applyBorder="1" applyAlignment="1">
      <alignment horizontal="center" vertical="center"/>
      <protection/>
    </xf>
    <xf numFmtId="0" fontId="3" fillId="0" borderId="28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 horizontal="right" vertical="center" wrapText="1"/>
    </xf>
    <xf numFmtId="165" fontId="3" fillId="0" borderId="31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165" fontId="3" fillId="0" borderId="33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34" borderId="19" xfId="0" applyNumberFormat="1" applyFont="1" applyFill="1" applyBorder="1" applyAlignment="1">
      <alignment horizontal="right"/>
    </xf>
    <xf numFmtId="3" fontId="3" fillId="34" borderId="25" xfId="0" applyNumberFormat="1" applyFont="1" applyFill="1" applyBorder="1" applyAlignment="1">
      <alignment horizontal="right"/>
    </xf>
    <xf numFmtId="3" fontId="2" fillId="34" borderId="24" xfId="0" applyNumberFormat="1" applyFont="1" applyFill="1" applyBorder="1" applyAlignment="1">
      <alignment horizontal="right"/>
    </xf>
    <xf numFmtId="3" fontId="2" fillId="34" borderId="25" xfId="0" applyNumberFormat="1" applyFont="1" applyFill="1" applyBorder="1" applyAlignment="1">
      <alignment horizontal="right"/>
    </xf>
    <xf numFmtId="3" fontId="2" fillId="34" borderId="24" xfId="0" applyNumberFormat="1" applyFont="1" applyFill="1" applyBorder="1" applyAlignment="1">
      <alignment horizontal="right"/>
    </xf>
    <xf numFmtId="3" fontId="3" fillId="34" borderId="3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3" fontId="2" fillId="34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 horizontal="right" vertical="center" wrapText="1"/>
    </xf>
    <xf numFmtId="164" fontId="5" fillId="33" borderId="40" xfId="0" applyNumberFormat="1" applyFont="1" applyFill="1" applyBorder="1" applyAlignment="1">
      <alignment horizontal="center" vertical="center"/>
    </xf>
    <xf numFmtId="1" fontId="5" fillId="33" borderId="41" xfId="0" applyNumberFormat="1" applyFont="1" applyFill="1" applyBorder="1" applyAlignment="1">
      <alignment horizontal="center" vertical="center"/>
    </xf>
    <xf numFmtId="164" fontId="6" fillId="33" borderId="42" xfId="0" applyNumberFormat="1" applyFont="1" applyFill="1" applyBorder="1" applyAlignment="1">
      <alignment horizontal="left" vertical="center"/>
    </xf>
    <xf numFmtId="3" fontId="3" fillId="33" borderId="19" xfId="0" applyNumberFormat="1" applyFont="1" applyFill="1" applyBorder="1" applyAlignment="1">
      <alignment horizontal="right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165" fontId="3" fillId="33" borderId="19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5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4" fillId="0" borderId="4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left" vertical="center"/>
    </xf>
    <xf numFmtId="3" fontId="2" fillId="34" borderId="24" xfId="0" applyNumberFormat="1" applyFont="1" applyFill="1" applyBorder="1" applyAlignment="1">
      <alignment/>
    </xf>
    <xf numFmtId="164" fontId="4" fillId="0" borderId="43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left" vertical="center"/>
    </xf>
    <xf numFmtId="3" fontId="3" fillId="0" borderId="45" xfId="0" applyNumberFormat="1" applyFont="1" applyBorder="1" applyAlignment="1">
      <alignment/>
    </xf>
    <xf numFmtId="164" fontId="5" fillId="0" borderId="46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left" vertical="center"/>
    </xf>
    <xf numFmtId="166" fontId="3" fillId="0" borderId="19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/>
    </xf>
    <xf numFmtId="3" fontId="2" fillId="34" borderId="49" xfId="0" applyNumberFormat="1" applyFont="1" applyFill="1" applyBorder="1" applyAlignment="1">
      <alignment/>
    </xf>
    <xf numFmtId="164" fontId="6" fillId="0" borderId="42" xfId="0" applyNumberFormat="1" applyFont="1" applyBorder="1" applyAlignment="1">
      <alignment horizontal="left" vertical="center" wrapText="1"/>
    </xf>
    <xf numFmtId="3" fontId="3" fillId="0" borderId="49" xfId="0" applyNumberFormat="1" applyFont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5" borderId="49" xfId="0" applyNumberFormat="1" applyFont="1" applyFill="1" applyBorder="1" applyAlignment="1">
      <alignment/>
    </xf>
    <xf numFmtId="164" fontId="5" fillId="0" borderId="50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left" vertical="center"/>
    </xf>
    <xf numFmtId="3" fontId="3" fillId="0" borderId="5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5" borderId="29" xfId="0" applyNumberFormat="1" applyFont="1" applyFill="1" applyBorder="1" applyAlignment="1">
      <alignment/>
    </xf>
    <xf numFmtId="3" fontId="2" fillId="0" borderId="54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4" fontId="3" fillId="0" borderId="54" xfId="0" applyNumberFormat="1" applyFont="1" applyBorder="1" applyAlignment="1">
      <alignment horizontal="center" vertical="center" wrapText="1"/>
    </xf>
    <xf numFmtId="165" fontId="3" fillId="0" borderId="5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57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6 Detaylı Hes.Planı (01-08-2005)" xfId="47"/>
    <cellStyle name="Normal_2007 genel yönetim gelir(10.07)" xfId="48"/>
    <cellStyle name="Normal_genelgelirtahk_tahs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="70" zoomScaleNormal="70" zoomScalePageLayoutView="0" workbookViewId="0" topLeftCell="D1">
      <selection activeCell="G5" sqref="G5"/>
    </sheetView>
  </sheetViews>
  <sheetFormatPr defaultColWidth="9.00390625" defaultRowHeight="12.75"/>
  <cols>
    <col min="1" max="2" width="9.125" style="66" customWidth="1"/>
    <col min="3" max="3" width="94.00390625" style="66" customWidth="1"/>
    <col min="4" max="4" width="20.25390625" style="66" customWidth="1"/>
    <col min="5" max="5" width="19.00390625" style="66" customWidth="1"/>
    <col min="6" max="6" width="14.375" style="67" customWidth="1"/>
    <col min="7" max="9" width="14.00390625" style="67" bestFit="1" customWidth="1"/>
    <col min="10" max="10" width="14.375" style="67" customWidth="1"/>
    <col min="11" max="11" width="14.00390625" style="67" bestFit="1" customWidth="1"/>
    <col min="12" max="12" width="14.375" style="67" customWidth="1"/>
    <col min="13" max="13" width="14.00390625" style="67" bestFit="1" customWidth="1"/>
    <col min="14" max="14" width="14.375" style="67" customWidth="1"/>
    <col min="15" max="15" width="14.00390625" style="67" bestFit="1" customWidth="1"/>
    <col min="16" max="16" width="14.375" style="67" customWidth="1"/>
    <col min="17" max="17" width="14.00390625" style="67" bestFit="1" customWidth="1"/>
    <col min="18" max="18" width="15.625" style="66" bestFit="1" customWidth="1"/>
    <col min="19" max="19" width="15.875" style="66" bestFit="1" customWidth="1"/>
    <col min="20" max="20" width="11.125" style="66" customWidth="1"/>
    <col min="21" max="21" width="11.375" style="66" customWidth="1"/>
    <col min="22" max="22" width="11.625" style="66" customWidth="1"/>
    <col min="23" max="23" width="18.75390625" style="66" customWidth="1"/>
    <col min="24" max="16384" width="9.125" style="66" customWidth="1"/>
  </cols>
  <sheetData>
    <row r="1" spans="3:22" ht="20.25" customHeight="1">
      <c r="C1" s="129" t="s">
        <v>73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ht="9.75" customHeight="1" thickBot="1"/>
    <row r="3" spans="1:23" ht="57.75" customHeight="1" thickBot="1">
      <c r="A3" s="125" t="s">
        <v>74</v>
      </c>
      <c r="B3" s="125"/>
      <c r="C3" s="125"/>
      <c r="D3" s="126" t="s">
        <v>68</v>
      </c>
      <c r="E3" s="126" t="s">
        <v>75</v>
      </c>
      <c r="F3" s="130" t="s">
        <v>0</v>
      </c>
      <c r="G3" s="130"/>
      <c r="H3" s="130" t="s">
        <v>1</v>
      </c>
      <c r="I3" s="130"/>
      <c r="J3" s="130" t="s">
        <v>2</v>
      </c>
      <c r="K3" s="130"/>
      <c r="L3" s="130" t="s">
        <v>3</v>
      </c>
      <c r="M3" s="130"/>
      <c r="N3" s="130" t="s">
        <v>4</v>
      </c>
      <c r="O3" s="130"/>
      <c r="P3" s="130" t="s">
        <v>5</v>
      </c>
      <c r="Q3" s="130"/>
      <c r="R3" s="125" t="s">
        <v>6</v>
      </c>
      <c r="S3" s="125"/>
      <c r="T3" s="126" t="s">
        <v>7</v>
      </c>
      <c r="U3" s="125" t="s">
        <v>8</v>
      </c>
      <c r="V3" s="125"/>
      <c r="W3" s="126" t="s">
        <v>70</v>
      </c>
    </row>
    <row r="4" spans="1:23" ht="31.5" customHeight="1" thickBot="1">
      <c r="A4" s="125"/>
      <c r="B4" s="125"/>
      <c r="C4" s="125"/>
      <c r="D4" s="126"/>
      <c r="E4" s="126"/>
      <c r="F4" s="68">
        <v>2015</v>
      </c>
      <c r="G4" s="68">
        <v>2016</v>
      </c>
      <c r="H4" s="68">
        <v>2015</v>
      </c>
      <c r="I4" s="68">
        <v>2016</v>
      </c>
      <c r="J4" s="68">
        <v>2015</v>
      </c>
      <c r="K4" s="68">
        <v>2016</v>
      </c>
      <c r="L4" s="68">
        <v>2015</v>
      </c>
      <c r="M4" s="68">
        <v>2016</v>
      </c>
      <c r="N4" s="68">
        <v>2015</v>
      </c>
      <c r="O4" s="68">
        <v>2016</v>
      </c>
      <c r="P4" s="68">
        <v>2015</v>
      </c>
      <c r="Q4" s="69">
        <v>2016</v>
      </c>
      <c r="R4" s="70">
        <v>2015</v>
      </c>
      <c r="S4" s="70">
        <v>2016</v>
      </c>
      <c r="T4" s="126"/>
      <c r="U4" s="70">
        <v>2015</v>
      </c>
      <c r="V4" s="70">
        <v>2016</v>
      </c>
      <c r="W4" s="126"/>
    </row>
    <row r="5" spans="1:23" ht="21" customHeight="1">
      <c r="A5" s="71">
        <v>1</v>
      </c>
      <c r="B5" s="72"/>
      <c r="C5" s="73" t="s">
        <v>76</v>
      </c>
      <c r="D5" s="74">
        <f aca="true" t="shared" si="0" ref="D5:Q5">SUM(D6:D13)</f>
        <v>24927102.200000003</v>
      </c>
      <c r="E5" s="74">
        <f t="shared" si="0"/>
        <v>23997000</v>
      </c>
      <c r="F5" s="74">
        <f t="shared" si="0"/>
        <v>1715699.0299999998</v>
      </c>
      <c r="G5" s="74">
        <f t="shared" si="0"/>
        <v>2329182.26</v>
      </c>
      <c r="H5" s="74">
        <f t="shared" si="0"/>
        <v>1753835.06</v>
      </c>
      <c r="I5" s="74">
        <f t="shared" si="0"/>
        <v>2398336.5900000003</v>
      </c>
      <c r="J5" s="74">
        <f t="shared" si="0"/>
        <v>2002667.01</v>
      </c>
      <c r="K5" s="74">
        <f t="shared" si="0"/>
        <v>2649592.66</v>
      </c>
      <c r="L5" s="74">
        <f t="shared" si="0"/>
        <v>2178882.7600000002</v>
      </c>
      <c r="M5" s="74">
        <f t="shared" si="0"/>
        <v>2668827.92</v>
      </c>
      <c r="N5" s="74">
        <f t="shared" si="0"/>
        <v>1914610.82</v>
      </c>
      <c r="O5" s="74">
        <f t="shared" si="0"/>
        <v>2719385.86</v>
      </c>
      <c r="P5" s="74">
        <f t="shared" si="0"/>
        <v>1274242.51</v>
      </c>
      <c r="Q5" s="75">
        <f t="shared" si="0"/>
        <v>2607148.44</v>
      </c>
      <c r="R5" s="74">
        <f aca="true" t="shared" si="1" ref="R5:S47">F5+H5+J5+L5+N5+P5</f>
        <v>10839937.19</v>
      </c>
      <c r="S5" s="74">
        <f t="shared" si="1"/>
        <v>15372473.729999999</v>
      </c>
      <c r="T5" s="76">
        <f>(S5-R5)/R5*100</f>
        <v>41.81330999022144</v>
      </c>
      <c r="U5" s="77">
        <f>(R5/D5)*100</f>
        <v>43.48655171799311</v>
      </c>
      <c r="V5" s="76">
        <f>(S5/E5)*100</f>
        <v>64.05998137267159</v>
      </c>
      <c r="W5" s="74">
        <f>SUM(W$6:W$13)</f>
        <v>31804000</v>
      </c>
    </row>
    <row r="6" spans="1:23" ht="21" customHeight="1">
      <c r="A6" s="78">
        <v>1</v>
      </c>
      <c r="B6" s="79">
        <v>1</v>
      </c>
      <c r="C6" s="80" t="s">
        <v>77</v>
      </c>
      <c r="D6" s="81">
        <v>246.24</v>
      </c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5">
        <f t="shared" si="1"/>
        <v>0</v>
      </c>
      <c r="S6" s="85">
        <f t="shared" si="1"/>
        <v>0</v>
      </c>
      <c r="T6" s="76"/>
      <c r="U6" s="77"/>
      <c r="V6" s="76"/>
      <c r="W6" s="81"/>
    </row>
    <row r="7" spans="1:23" ht="21" customHeight="1">
      <c r="A7" s="78">
        <v>1</v>
      </c>
      <c r="B7" s="79">
        <v>2</v>
      </c>
      <c r="C7" s="80" t="s">
        <v>78</v>
      </c>
      <c r="D7" s="81"/>
      <c r="E7" s="81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R7" s="85">
        <f t="shared" si="1"/>
        <v>0</v>
      </c>
      <c r="S7" s="85">
        <f t="shared" si="1"/>
        <v>0</v>
      </c>
      <c r="T7" s="76"/>
      <c r="U7" s="77"/>
      <c r="V7" s="76"/>
      <c r="W7" s="81"/>
    </row>
    <row r="8" spans="1:23" s="67" customFormat="1" ht="21" customHeight="1">
      <c r="A8" s="86">
        <v>1</v>
      </c>
      <c r="B8" s="87">
        <v>3</v>
      </c>
      <c r="C8" s="88" t="s">
        <v>79</v>
      </c>
      <c r="D8" s="83">
        <v>1639417.93</v>
      </c>
      <c r="E8" s="83">
        <v>1738000</v>
      </c>
      <c r="F8" s="83">
        <v>102238.14</v>
      </c>
      <c r="G8" s="83">
        <v>124671.25</v>
      </c>
      <c r="H8" s="83">
        <v>103743.76</v>
      </c>
      <c r="I8" s="83">
        <v>101405.37</v>
      </c>
      <c r="J8" s="83">
        <v>121031.76</v>
      </c>
      <c r="K8" s="83">
        <v>85880.19</v>
      </c>
      <c r="L8" s="83">
        <v>163122.19</v>
      </c>
      <c r="M8" s="83">
        <v>84831.94</v>
      </c>
      <c r="N8" s="83">
        <v>96561.79</v>
      </c>
      <c r="O8" s="83">
        <v>99318</v>
      </c>
      <c r="P8" s="83">
        <v>101335.89</v>
      </c>
      <c r="Q8" s="84">
        <v>121531.01</v>
      </c>
      <c r="R8" s="89">
        <f t="shared" si="1"/>
        <v>688033.53</v>
      </c>
      <c r="S8" s="89">
        <f t="shared" si="1"/>
        <v>617637.76</v>
      </c>
      <c r="T8" s="90">
        <f>(S8-R8)/R8*100</f>
        <v>-10.231444679738212</v>
      </c>
      <c r="U8" s="91">
        <f>(R8/D8)*100</f>
        <v>41.96815939423086</v>
      </c>
      <c r="V8" s="90">
        <f>(S8/E8)*100</f>
        <v>35.537270425776754</v>
      </c>
      <c r="W8" s="83">
        <v>1654000</v>
      </c>
    </row>
    <row r="9" spans="1:23" ht="21" customHeight="1">
      <c r="A9" s="78">
        <v>1</v>
      </c>
      <c r="B9" s="79">
        <v>4</v>
      </c>
      <c r="C9" s="80" t="s">
        <v>80</v>
      </c>
      <c r="D9" s="81"/>
      <c r="E9" s="8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  <c r="R9" s="85">
        <f t="shared" si="1"/>
        <v>0</v>
      </c>
      <c r="S9" s="85">
        <f t="shared" si="1"/>
        <v>0</v>
      </c>
      <c r="T9" s="76" t="s">
        <v>9</v>
      </c>
      <c r="U9" s="77" t="s">
        <v>9</v>
      </c>
      <c r="V9" s="76" t="s">
        <v>9</v>
      </c>
      <c r="W9" s="81"/>
    </row>
    <row r="10" spans="1:23" ht="21" customHeight="1">
      <c r="A10" s="78">
        <v>1</v>
      </c>
      <c r="B10" s="79">
        <v>5</v>
      </c>
      <c r="C10" s="80" t="s">
        <v>81</v>
      </c>
      <c r="D10" s="81">
        <v>23287438.03</v>
      </c>
      <c r="E10" s="81">
        <v>22259000</v>
      </c>
      <c r="F10" s="83">
        <v>1613460.89</v>
      </c>
      <c r="G10" s="83">
        <v>2204511.01</v>
      </c>
      <c r="H10" s="83">
        <v>1650091.3</v>
      </c>
      <c r="I10" s="83">
        <v>2296931.22</v>
      </c>
      <c r="J10" s="83">
        <v>1881635.25</v>
      </c>
      <c r="K10" s="83">
        <v>2563712.47</v>
      </c>
      <c r="L10" s="83">
        <v>2015760.57</v>
      </c>
      <c r="M10" s="83">
        <v>2583995.98</v>
      </c>
      <c r="N10" s="83">
        <v>1818049.03</v>
      </c>
      <c r="O10" s="83">
        <v>2620067.86</v>
      </c>
      <c r="P10" s="83">
        <v>1172906.62</v>
      </c>
      <c r="Q10" s="84">
        <v>2485617.43</v>
      </c>
      <c r="R10" s="85">
        <f t="shared" si="1"/>
        <v>10151903.66</v>
      </c>
      <c r="S10" s="85">
        <f t="shared" si="1"/>
        <v>14754835.97</v>
      </c>
      <c r="T10" s="76">
        <f>(S10-R10)/R10*100</f>
        <v>45.34058304883481</v>
      </c>
      <c r="U10" s="77">
        <f>(R10/D10)*100</f>
        <v>43.59390520727024</v>
      </c>
      <c r="V10" s="76">
        <f>(S10/E10)*100</f>
        <v>66.28705678601914</v>
      </c>
      <c r="W10" s="81">
        <v>30150000</v>
      </c>
    </row>
    <row r="11" spans="1:23" ht="21" customHeight="1">
      <c r="A11" s="78">
        <v>1</v>
      </c>
      <c r="B11" s="79">
        <v>7</v>
      </c>
      <c r="C11" s="80" t="s">
        <v>82</v>
      </c>
      <c r="D11" s="81"/>
      <c r="E11" s="81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85">
        <f t="shared" si="1"/>
        <v>0</v>
      </c>
      <c r="S11" s="85">
        <f t="shared" si="1"/>
        <v>0</v>
      </c>
      <c r="T11" s="76"/>
      <c r="U11" s="77"/>
      <c r="V11" s="76"/>
      <c r="W11" s="81"/>
    </row>
    <row r="12" spans="1:23" s="95" customFormat="1" ht="21" customHeight="1">
      <c r="A12" s="78">
        <v>1</v>
      </c>
      <c r="B12" s="79">
        <v>8</v>
      </c>
      <c r="C12" s="80" t="s">
        <v>83</v>
      </c>
      <c r="D12" s="92"/>
      <c r="E12" s="9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85">
        <f t="shared" si="1"/>
        <v>0</v>
      </c>
      <c r="S12" s="85">
        <f t="shared" si="1"/>
        <v>0</v>
      </c>
      <c r="T12" s="76"/>
      <c r="U12" s="77"/>
      <c r="V12" s="76"/>
      <c r="W12" s="92"/>
    </row>
    <row r="13" spans="1:23" ht="21" customHeight="1">
      <c r="A13" s="78">
        <v>1</v>
      </c>
      <c r="B13" s="79">
        <v>9</v>
      </c>
      <c r="C13" s="80" t="s">
        <v>84</v>
      </c>
      <c r="D13" s="81"/>
      <c r="E13" s="81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  <c r="R13" s="85">
        <f t="shared" si="1"/>
        <v>0</v>
      </c>
      <c r="S13" s="85">
        <f t="shared" si="1"/>
        <v>0</v>
      </c>
      <c r="T13" s="76"/>
      <c r="U13" s="77"/>
      <c r="V13" s="76"/>
      <c r="W13" s="81"/>
    </row>
    <row r="14" spans="1:23" ht="21" customHeight="1">
      <c r="A14" s="96">
        <v>2</v>
      </c>
      <c r="B14" s="97"/>
      <c r="C14" s="98" t="s">
        <v>85</v>
      </c>
      <c r="D14" s="92">
        <f>SUM(D15:D21)</f>
        <v>2704574.41</v>
      </c>
      <c r="E14" s="92">
        <f>SUM(E15:E21)</f>
        <v>2682000</v>
      </c>
      <c r="F14" s="92">
        <f>SUM(F15:F21)</f>
        <v>176777.37</v>
      </c>
      <c r="G14" s="92">
        <f>SUM(G15:G21)</f>
        <v>415163.27</v>
      </c>
      <c r="H14" s="93">
        <f aca="true" t="shared" si="2" ref="H14:Q14">SUM(H$15:H$21)</f>
        <v>160242.36</v>
      </c>
      <c r="I14" s="93">
        <f t="shared" si="2"/>
        <v>458248.68</v>
      </c>
      <c r="J14" s="93">
        <f t="shared" si="2"/>
        <v>193381.03</v>
      </c>
      <c r="K14" s="93">
        <f t="shared" si="2"/>
        <v>384987.83</v>
      </c>
      <c r="L14" s="93">
        <f t="shared" si="2"/>
        <v>204775.53</v>
      </c>
      <c r="M14" s="93">
        <f t="shared" si="2"/>
        <v>365896.49000000005</v>
      </c>
      <c r="N14" s="93">
        <f t="shared" si="2"/>
        <v>178193.65</v>
      </c>
      <c r="O14" s="93">
        <f t="shared" si="2"/>
        <v>362963</v>
      </c>
      <c r="P14" s="93">
        <f t="shared" si="2"/>
        <v>112747.56</v>
      </c>
      <c r="Q14" s="94">
        <f t="shared" si="2"/>
        <v>379838.17</v>
      </c>
      <c r="R14" s="74">
        <f t="shared" si="1"/>
        <v>1026117.5</v>
      </c>
      <c r="S14" s="74">
        <f t="shared" si="1"/>
        <v>2367097.44</v>
      </c>
      <c r="T14" s="76">
        <f>(S14-R14)/R14*100</f>
        <v>130.68483287732641</v>
      </c>
      <c r="U14" s="77">
        <f>(R14/D14)*100</f>
        <v>37.94007279688785</v>
      </c>
      <c r="V14" s="76">
        <f>(S14/E14)*100</f>
        <v>88.25866666666667</v>
      </c>
      <c r="W14" s="92">
        <f>SUM(W$15:W$21)</f>
        <v>4420000</v>
      </c>
    </row>
    <row r="15" spans="1:23" ht="21" customHeight="1">
      <c r="A15" s="78">
        <v>2</v>
      </c>
      <c r="B15" s="79">
        <v>1</v>
      </c>
      <c r="C15" s="80" t="s">
        <v>77</v>
      </c>
      <c r="D15" s="81"/>
      <c r="E15" s="8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  <c r="R15" s="85">
        <f t="shared" si="1"/>
        <v>0</v>
      </c>
      <c r="S15" s="85">
        <f t="shared" si="1"/>
        <v>0</v>
      </c>
      <c r="T15" s="76"/>
      <c r="U15" s="77"/>
      <c r="V15" s="76"/>
      <c r="W15" s="81"/>
    </row>
    <row r="16" spans="1:23" ht="21" customHeight="1">
      <c r="A16" s="78">
        <v>2</v>
      </c>
      <c r="B16" s="79">
        <v>2</v>
      </c>
      <c r="C16" s="80" t="s">
        <v>86</v>
      </c>
      <c r="D16" s="81"/>
      <c r="E16" s="8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85">
        <f t="shared" si="1"/>
        <v>0</v>
      </c>
      <c r="S16" s="85">
        <f t="shared" si="1"/>
        <v>0</v>
      </c>
      <c r="T16" s="76"/>
      <c r="U16" s="77"/>
      <c r="V16" s="76"/>
      <c r="W16" s="81"/>
    </row>
    <row r="17" spans="1:23" ht="21" customHeight="1">
      <c r="A17" s="78">
        <v>2</v>
      </c>
      <c r="B17" s="79">
        <v>3</v>
      </c>
      <c r="C17" s="80" t="s">
        <v>79</v>
      </c>
      <c r="D17" s="81">
        <v>268907.39</v>
      </c>
      <c r="E17" s="81">
        <v>382000</v>
      </c>
      <c r="F17" s="83">
        <v>36114.68</v>
      </c>
      <c r="G17" s="83">
        <v>17380.28</v>
      </c>
      <c r="H17" s="83">
        <v>16568.61</v>
      </c>
      <c r="I17" s="83">
        <v>23171.58</v>
      </c>
      <c r="J17" s="83">
        <v>19228.04</v>
      </c>
      <c r="K17" s="83">
        <v>19362.14</v>
      </c>
      <c r="L17" s="83">
        <v>14567.72</v>
      </c>
      <c r="M17" s="83">
        <v>20536.46</v>
      </c>
      <c r="N17" s="83">
        <v>13866.04</v>
      </c>
      <c r="O17" s="83">
        <v>21709.48</v>
      </c>
      <c r="P17" s="83">
        <v>13437.58</v>
      </c>
      <c r="Q17" s="84">
        <v>47967.11</v>
      </c>
      <c r="R17" s="85">
        <f t="shared" si="1"/>
        <v>113782.67</v>
      </c>
      <c r="S17" s="85">
        <f t="shared" si="1"/>
        <v>150127.05</v>
      </c>
      <c r="T17" s="76">
        <f>(S17-R17)/R17*100</f>
        <v>31.94192929380194</v>
      </c>
      <c r="U17" s="77">
        <f>(R17/D17)*100</f>
        <v>42.312957631993676</v>
      </c>
      <c r="V17" s="76">
        <f>(S17/E17)*100</f>
        <v>39.30027486910995</v>
      </c>
      <c r="W17" s="81">
        <v>370000</v>
      </c>
    </row>
    <row r="18" spans="1:23" s="95" customFormat="1" ht="21" customHeight="1">
      <c r="A18" s="78">
        <v>2</v>
      </c>
      <c r="B18" s="79">
        <v>4</v>
      </c>
      <c r="C18" s="80" t="s">
        <v>80</v>
      </c>
      <c r="D18" s="92"/>
      <c r="E18" s="92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  <c r="R18" s="85">
        <f t="shared" si="1"/>
        <v>0</v>
      </c>
      <c r="S18" s="85">
        <f t="shared" si="1"/>
        <v>0</v>
      </c>
      <c r="T18" s="76" t="s">
        <v>9</v>
      </c>
      <c r="U18" s="77" t="s">
        <v>9</v>
      </c>
      <c r="V18" s="76" t="s">
        <v>9</v>
      </c>
      <c r="W18" s="92"/>
    </row>
    <row r="19" spans="1:23" ht="21" customHeight="1">
      <c r="A19" s="78">
        <v>2</v>
      </c>
      <c r="B19" s="79">
        <v>5</v>
      </c>
      <c r="C19" s="80" t="s">
        <v>81</v>
      </c>
      <c r="D19" s="81">
        <v>2435667.02</v>
      </c>
      <c r="E19" s="81">
        <v>2300000</v>
      </c>
      <c r="F19" s="83">
        <v>140662.69</v>
      </c>
      <c r="G19" s="83">
        <v>397782.99</v>
      </c>
      <c r="H19" s="83">
        <v>143673.75</v>
      </c>
      <c r="I19" s="83">
        <v>435077.1</v>
      </c>
      <c r="J19" s="83">
        <v>174152.99</v>
      </c>
      <c r="K19" s="83">
        <v>365625.69</v>
      </c>
      <c r="L19" s="83">
        <v>190207.81</v>
      </c>
      <c r="M19" s="83">
        <v>345360.03</v>
      </c>
      <c r="N19" s="83">
        <v>164327.61</v>
      </c>
      <c r="O19" s="83">
        <v>341253.52</v>
      </c>
      <c r="P19" s="83">
        <v>99309.98</v>
      </c>
      <c r="Q19" s="84">
        <v>331871.06</v>
      </c>
      <c r="R19" s="85">
        <f t="shared" si="1"/>
        <v>912334.83</v>
      </c>
      <c r="S19" s="85">
        <f t="shared" si="1"/>
        <v>2216970.39</v>
      </c>
      <c r="T19" s="76">
        <f>(S19-R19)/R19*100</f>
        <v>142.99964411092364</v>
      </c>
      <c r="U19" s="77">
        <f>(R19/D19)*100</f>
        <v>37.45728880460844</v>
      </c>
      <c r="V19" s="76">
        <f>(S19/E19)*100</f>
        <v>96.39001695652173</v>
      </c>
      <c r="W19" s="81">
        <v>4050000</v>
      </c>
    </row>
    <row r="20" spans="1:23" ht="21" customHeight="1">
      <c r="A20" s="78">
        <v>2</v>
      </c>
      <c r="B20" s="79">
        <v>7</v>
      </c>
      <c r="C20" s="80" t="s">
        <v>82</v>
      </c>
      <c r="D20" s="81"/>
      <c r="E20" s="8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  <c r="R20" s="85">
        <f t="shared" si="1"/>
        <v>0</v>
      </c>
      <c r="S20" s="85">
        <f t="shared" si="1"/>
        <v>0</v>
      </c>
      <c r="T20" s="76"/>
      <c r="U20" s="77"/>
      <c r="V20" s="76"/>
      <c r="W20" s="81"/>
    </row>
    <row r="21" spans="1:23" ht="21" customHeight="1">
      <c r="A21" s="78">
        <v>2</v>
      </c>
      <c r="B21" s="79">
        <v>9</v>
      </c>
      <c r="C21" s="80" t="s">
        <v>84</v>
      </c>
      <c r="D21" s="81"/>
      <c r="E21" s="8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85">
        <f t="shared" si="1"/>
        <v>0</v>
      </c>
      <c r="S21" s="85">
        <f t="shared" si="1"/>
        <v>0</v>
      </c>
      <c r="T21" s="76"/>
      <c r="U21" s="77"/>
      <c r="V21" s="76"/>
      <c r="W21" s="81"/>
    </row>
    <row r="22" spans="1:23" ht="21" customHeight="1">
      <c r="A22" s="96">
        <v>3</v>
      </c>
      <c r="B22" s="97"/>
      <c r="C22" s="98" t="s">
        <v>87</v>
      </c>
      <c r="D22" s="92">
        <f>SUM(D23:D31)</f>
        <v>1278719103.6000001</v>
      </c>
      <c r="E22" s="92">
        <f>SUM(E23:E31)</f>
        <v>313740000</v>
      </c>
      <c r="F22" s="92">
        <f aca="true" t="shared" si="3" ref="F22:Q22">SUM(F23:F31)</f>
        <v>57463816.38999999</v>
      </c>
      <c r="G22" s="92">
        <f t="shared" si="3"/>
        <v>93337697.11999999</v>
      </c>
      <c r="H22" s="92">
        <f t="shared" si="3"/>
        <v>87180578.43999998</v>
      </c>
      <c r="I22" s="92">
        <f t="shared" si="3"/>
        <v>126440847.44999999</v>
      </c>
      <c r="J22" s="92">
        <f t="shared" si="3"/>
        <v>125491542.09000002</v>
      </c>
      <c r="K22" s="92">
        <f t="shared" si="3"/>
        <v>158712623.45000002</v>
      </c>
      <c r="L22" s="92">
        <f t="shared" si="3"/>
        <v>109092917.23999998</v>
      </c>
      <c r="M22" s="92">
        <f t="shared" si="3"/>
        <v>135745929.19</v>
      </c>
      <c r="N22" s="92">
        <f t="shared" si="3"/>
        <v>87345104.64</v>
      </c>
      <c r="O22" s="92">
        <f t="shared" si="3"/>
        <v>132703619.67000002</v>
      </c>
      <c r="P22" s="92">
        <f t="shared" si="3"/>
        <v>89923486.79999998</v>
      </c>
      <c r="Q22" s="99">
        <f t="shared" si="3"/>
        <v>146337622.35000002</v>
      </c>
      <c r="R22" s="74">
        <f t="shared" si="1"/>
        <v>556497445.5999999</v>
      </c>
      <c r="S22" s="74">
        <f t="shared" si="1"/>
        <v>793278339.23</v>
      </c>
      <c r="T22" s="76">
        <f aca="true" t="shared" si="4" ref="T22:T30">(S22-R22)/R22*100</f>
        <v>42.54842416656731</v>
      </c>
      <c r="U22" s="77">
        <f aca="true" t="shared" si="5" ref="U22:V30">(R22/D22)*100</f>
        <v>43.51991332836766</v>
      </c>
      <c r="V22" s="76">
        <f t="shared" si="5"/>
        <v>252.8457765123988</v>
      </c>
      <c r="W22" s="92">
        <f>SUM(W$23:W$31)</f>
        <v>1504469000</v>
      </c>
    </row>
    <row r="23" spans="1:23" ht="21" customHeight="1">
      <c r="A23" s="78">
        <v>3</v>
      </c>
      <c r="B23" s="79">
        <v>1</v>
      </c>
      <c r="C23" s="80" t="s">
        <v>88</v>
      </c>
      <c r="D23" s="81">
        <v>215450906.12</v>
      </c>
      <c r="E23" s="81">
        <v>20558000</v>
      </c>
      <c r="F23" s="83">
        <v>12745589.62</v>
      </c>
      <c r="G23" s="83">
        <v>15807240.16</v>
      </c>
      <c r="H23" s="83">
        <v>12722984.48</v>
      </c>
      <c r="I23" s="83">
        <v>21499423.06</v>
      </c>
      <c r="J23" s="83">
        <v>17967643.35</v>
      </c>
      <c r="K23" s="83">
        <v>21927030.56</v>
      </c>
      <c r="L23" s="83">
        <v>19892485.22</v>
      </c>
      <c r="M23" s="83">
        <v>21643717.31</v>
      </c>
      <c r="N23" s="83">
        <v>15928602.83</v>
      </c>
      <c r="O23" s="83">
        <v>22801417.41</v>
      </c>
      <c r="P23" s="83">
        <v>14557500.26</v>
      </c>
      <c r="Q23" s="84">
        <v>21312584.26</v>
      </c>
      <c r="R23" s="85">
        <f t="shared" si="1"/>
        <v>93814805.76</v>
      </c>
      <c r="S23" s="85">
        <f t="shared" si="1"/>
        <v>124991412.76</v>
      </c>
      <c r="T23" s="76">
        <f t="shared" si="4"/>
        <v>33.232075414361546</v>
      </c>
      <c r="U23" s="77">
        <f t="shared" si="5"/>
        <v>43.54347236198108</v>
      </c>
      <c r="V23" s="76">
        <f t="shared" si="5"/>
        <v>607.9940303531473</v>
      </c>
      <c r="W23" s="81">
        <v>251300000</v>
      </c>
    </row>
    <row r="24" spans="1:23" ht="21" customHeight="1">
      <c r="A24" s="78">
        <v>3</v>
      </c>
      <c r="B24" s="79">
        <v>2</v>
      </c>
      <c r="C24" s="80" t="s">
        <v>89</v>
      </c>
      <c r="D24" s="81">
        <v>844563296.48</v>
      </c>
      <c r="E24" s="81">
        <v>184855000</v>
      </c>
      <c r="F24" s="83">
        <v>42073471.65</v>
      </c>
      <c r="G24" s="83">
        <v>62215127.79</v>
      </c>
      <c r="H24" s="83">
        <v>55595934.23</v>
      </c>
      <c r="I24" s="83">
        <v>88138511.74</v>
      </c>
      <c r="J24" s="83">
        <v>89470321.14</v>
      </c>
      <c r="K24" s="83">
        <v>110849965.13</v>
      </c>
      <c r="L24" s="83">
        <v>70864820.52</v>
      </c>
      <c r="M24" s="83">
        <v>87498939.51</v>
      </c>
      <c r="N24" s="83">
        <v>58331699.95</v>
      </c>
      <c r="O24" s="83">
        <v>91660903.13</v>
      </c>
      <c r="P24" s="83">
        <v>62861337.38</v>
      </c>
      <c r="Q24" s="84">
        <v>96440863.49</v>
      </c>
      <c r="R24" s="85">
        <f t="shared" si="1"/>
        <v>379197584.86999995</v>
      </c>
      <c r="S24" s="85">
        <f t="shared" si="1"/>
        <v>536804310.79</v>
      </c>
      <c r="T24" s="76">
        <f t="shared" si="4"/>
        <v>41.56321986439663</v>
      </c>
      <c r="U24" s="77">
        <f t="shared" si="5"/>
        <v>44.898657856721066</v>
      </c>
      <c r="V24" s="76">
        <f t="shared" si="5"/>
        <v>290.39209693543586</v>
      </c>
      <c r="W24" s="81">
        <v>1029702000</v>
      </c>
    </row>
    <row r="25" spans="1:23" ht="21" customHeight="1">
      <c r="A25" s="78">
        <v>3</v>
      </c>
      <c r="B25" s="79">
        <v>3</v>
      </c>
      <c r="C25" s="80" t="s">
        <v>90</v>
      </c>
      <c r="D25" s="81">
        <v>2863892.32</v>
      </c>
      <c r="E25" s="81">
        <v>1454000</v>
      </c>
      <c r="F25" s="83">
        <v>134484.51</v>
      </c>
      <c r="G25" s="83">
        <v>158159.22</v>
      </c>
      <c r="H25" s="83">
        <v>100230.77</v>
      </c>
      <c r="I25" s="83">
        <v>214608.17</v>
      </c>
      <c r="J25" s="83">
        <v>132839.98</v>
      </c>
      <c r="K25" s="83">
        <v>542090.71</v>
      </c>
      <c r="L25" s="83">
        <v>234471.02</v>
      </c>
      <c r="M25" s="83">
        <v>612484.98</v>
      </c>
      <c r="N25" s="83">
        <v>192079.41</v>
      </c>
      <c r="O25" s="83">
        <v>690505.18</v>
      </c>
      <c r="P25" s="83">
        <v>151719.6</v>
      </c>
      <c r="Q25" s="84">
        <v>412590.51</v>
      </c>
      <c r="R25" s="85">
        <f t="shared" si="1"/>
        <v>945825.29</v>
      </c>
      <c r="S25" s="85">
        <f t="shared" si="1"/>
        <v>2630438.7700000005</v>
      </c>
      <c r="T25" s="76">
        <f t="shared" si="4"/>
        <v>178.11042882983182</v>
      </c>
      <c r="U25" s="77">
        <f t="shared" si="5"/>
        <v>33.02586774631248</v>
      </c>
      <c r="V25" s="76">
        <f t="shared" si="5"/>
        <v>180.91050687757914</v>
      </c>
      <c r="W25" s="81">
        <v>5212000</v>
      </c>
    </row>
    <row r="26" spans="1:23" ht="21" customHeight="1">
      <c r="A26" s="78">
        <v>3</v>
      </c>
      <c r="B26" s="79">
        <v>4</v>
      </c>
      <c r="C26" s="80" t="s">
        <v>91</v>
      </c>
      <c r="D26" s="81">
        <v>4326502.44</v>
      </c>
      <c r="E26" s="81">
        <v>6058000</v>
      </c>
      <c r="F26" s="83">
        <v>554966.86</v>
      </c>
      <c r="G26" s="83">
        <v>476461.35</v>
      </c>
      <c r="H26" s="83">
        <v>227227.86</v>
      </c>
      <c r="I26" s="83">
        <v>231294.44</v>
      </c>
      <c r="J26" s="83">
        <v>279613.54</v>
      </c>
      <c r="K26" s="83">
        <v>202775.43</v>
      </c>
      <c r="L26" s="83">
        <v>254576.56</v>
      </c>
      <c r="M26" s="83">
        <v>167097.05</v>
      </c>
      <c r="N26" s="83">
        <v>268716.19</v>
      </c>
      <c r="O26" s="83">
        <v>173559.65</v>
      </c>
      <c r="P26" s="83">
        <v>230803.75</v>
      </c>
      <c r="Q26" s="84">
        <v>251293.57</v>
      </c>
      <c r="R26" s="85">
        <f t="shared" si="1"/>
        <v>1815904.76</v>
      </c>
      <c r="S26" s="85">
        <f t="shared" si="1"/>
        <v>1502481.49</v>
      </c>
      <c r="T26" s="76">
        <f t="shared" si="4"/>
        <v>-17.259895832862952</v>
      </c>
      <c r="U26" s="77">
        <f t="shared" si="5"/>
        <v>41.97165690261346</v>
      </c>
      <c r="V26" s="76">
        <f t="shared" si="5"/>
        <v>24.801609276989105</v>
      </c>
      <c r="W26" s="81">
        <v>9714000</v>
      </c>
    </row>
    <row r="27" spans="1:23" ht="21" customHeight="1">
      <c r="A27" s="78">
        <v>3</v>
      </c>
      <c r="B27" s="79">
        <v>5</v>
      </c>
      <c r="C27" s="80" t="s">
        <v>92</v>
      </c>
      <c r="D27" s="81">
        <v>182289957.81</v>
      </c>
      <c r="E27" s="81">
        <v>90623000</v>
      </c>
      <c r="F27" s="83">
        <v>979634.17</v>
      </c>
      <c r="G27" s="83">
        <v>13504115.13</v>
      </c>
      <c r="H27" s="83">
        <v>17184239.39</v>
      </c>
      <c r="I27" s="83">
        <v>14465772.63</v>
      </c>
      <c r="J27" s="83">
        <v>15710326.34</v>
      </c>
      <c r="K27" s="83">
        <v>23084294.8</v>
      </c>
      <c r="L27" s="83">
        <v>14819087.64</v>
      </c>
      <c r="M27" s="83">
        <v>21848185.52</v>
      </c>
      <c r="N27" s="83">
        <v>10173679.73</v>
      </c>
      <c r="O27" s="83">
        <v>14639497.73</v>
      </c>
      <c r="P27" s="83">
        <v>9814223.16</v>
      </c>
      <c r="Q27" s="84">
        <v>24533774.19</v>
      </c>
      <c r="R27" s="85">
        <f t="shared" si="1"/>
        <v>68681190.43</v>
      </c>
      <c r="S27" s="85">
        <f t="shared" si="1"/>
        <v>112075640</v>
      </c>
      <c r="T27" s="76">
        <f t="shared" si="4"/>
        <v>63.18243655696052</v>
      </c>
      <c r="U27" s="77">
        <f t="shared" si="5"/>
        <v>37.67689194463806</v>
      </c>
      <c r="V27" s="76">
        <f t="shared" si="5"/>
        <v>123.67240104609205</v>
      </c>
      <c r="W27" s="81">
        <v>174777000</v>
      </c>
    </row>
    <row r="28" spans="1:23" s="95" customFormat="1" ht="21" customHeight="1">
      <c r="A28" s="78">
        <v>3</v>
      </c>
      <c r="B28" s="79">
        <v>6</v>
      </c>
      <c r="C28" s="80" t="s">
        <v>93</v>
      </c>
      <c r="D28" s="81">
        <v>1971650.97</v>
      </c>
      <c r="E28" s="81">
        <v>423000</v>
      </c>
      <c r="F28" s="83">
        <v>45673.05</v>
      </c>
      <c r="G28" s="83">
        <v>3239.19</v>
      </c>
      <c r="H28" s="83">
        <v>1148.8</v>
      </c>
      <c r="I28" s="83">
        <v>1933.36</v>
      </c>
      <c r="J28" s="83">
        <v>6268.35</v>
      </c>
      <c r="K28" s="83">
        <v>6161.86</v>
      </c>
      <c r="L28" s="83">
        <v>272135.57</v>
      </c>
      <c r="M28" s="83">
        <v>327381.15</v>
      </c>
      <c r="N28" s="83">
        <v>109061.05</v>
      </c>
      <c r="O28" s="83">
        <v>126628.4</v>
      </c>
      <c r="P28" s="83">
        <v>73867.42</v>
      </c>
      <c r="Q28" s="84">
        <v>296424.8</v>
      </c>
      <c r="R28" s="85">
        <f t="shared" si="1"/>
        <v>508154.24</v>
      </c>
      <c r="S28" s="85">
        <f t="shared" si="1"/>
        <v>761768.76</v>
      </c>
      <c r="T28" s="76">
        <f t="shared" si="4"/>
        <v>49.908964648213896</v>
      </c>
      <c r="U28" s="77">
        <f t="shared" si="5"/>
        <v>25.77303223196751</v>
      </c>
      <c r="V28" s="76">
        <f t="shared" si="5"/>
        <v>180.08717730496454</v>
      </c>
      <c r="W28" s="81">
        <v>2270000</v>
      </c>
    </row>
    <row r="29" spans="1:23" ht="21" customHeight="1">
      <c r="A29" s="78">
        <v>3</v>
      </c>
      <c r="B29" s="79">
        <v>7</v>
      </c>
      <c r="C29" s="80" t="s">
        <v>94</v>
      </c>
      <c r="D29" s="81">
        <v>21661002.98</v>
      </c>
      <c r="E29" s="81">
        <v>6746000</v>
      </c>
      <c r="F29" s="83">
        <v>718693.38</v>
      </c>
      <c r="G29" s="83">
        <v>979387.23</v>
      </c>
      <c r="H29" s="83">
        <v>1109088.67</v>
      </c>
      <c r="I29" s="83">
        <v>1607406.66</v>
      </c>
      <c r="J29" s="83">
        <v>1556073.38</v>
      </c>
      <c r="K29" s="83">
        <v>1659717.12</v>
      </c>
      <c r="L29" s="83">
        <v>2195251.82</v>
      </c>
      <c r="M29" s="83">
        <v>3135487</v>
      </c>
      <c r="N29" s="83">
        <v>1806853.15</v>
      </c>
      <c r="O29" s="83">
        <v>2247608.45</v>
      </c>
      <c r="P29" s="83">
        <v>1806049.02</v>
      </c>
      <c r="Q29" s="84">
        <v>2290121.11</v>
      </c>
      <c r="R29" s="85">
        <f t="shared" si="1"/>
        <v>9192009.42</v>
      </c>
      <c r="S29" s="85">
        <f t="shared" si="1"/>
        <v>11919727.57</v>
      </c>
      <c r="T29" s="76">
        <f t="shared" si="4"/>
        <v>29.674884188706592</v>
      </c>
      <c r="U29" s="77">
        <f t="shared" si="5"/>
        <v>42.43575160617978</v>
      </c>
      <c r="V29" s="76">
        <f t="shared" si="5"/>
        <v>176.69326371182922</v>
      </c>
      <c r="W29" s="81">
        <v>24091000</v>
      </c>
    </row>
    <row r="30" spans="1:23" ht="21" customHeight="1">
      <c r="A30" s="78">
        <v>3</v>
      </c>
      <c r="B30" s="79">
        <v>8</v>
      </c>
      <c r="C30" s="80" t="s">
        <v>95</v>
      </c>
      <c r="D30" s="81">
        <v>5591894.48</v>
      </c>
      <c r="E30" s="81">
        <v>3023000</v>
      </c>
      <c r="F30" s="83">
        <v>211303.15</v>
      </c>
      <c r="G30" s="83">
        <v>193967.05</v>
      </c>
      <c r="H30" s="83">
        <v>239724.24</v>
      </c>
      <c r="I30" s="83">
        <v>281897.39</v>
      </c>
      <c r="J30" s="83">
        <v>368456.01</v>
      </c>
      <c r="K30" s="83">
        <v>440587.84</v>
      </c>
      <c r="L30" s="83">
        <v>560088.89</v>
      </c>
      <c r="M30" s="83">
        <v>512636.67</v>
      </c>
      <c r="N30" s="83">
        <v>534412.33</v>
      </c>
      <c r="O30" s="83">
        <v>363499.72</v>
      </c>
      <c r="P30" s="83">
        <v>427986.21</v>
      </c>
      <c r="Q30" s="84">
        <v>799970.42</v>
      </c>
      <c r="R30" s="85">
        <f t="shared" si="1"/>
        <v>2341970.83</v>
      </c>
      <c r="S30" s="85">
        <f t="shared" si="1"/>
        <v>2592559.09</v>
      </c>
      <c r="T30" s="76">
        <f t="shared" si="4"/>
        <v>10.699888179222103</v>
      </c>
      <c r="U30" s="77">
        <f t="shared" si="5"/>
        <v>41.8815275999271</v>
      </c>
      <c r="V30" s="76">
        <f t="shared" si="5"/>
        <v>85.76113430367185</v>
      </c>
      <c r="W30" s="81">
        <v>7403000</v>
      </c>
    </row>
    <row r="31" spans="1:23" ht="21" customHeight="1">
      <c r="A31" s="78">
        <v>3</v>
      </c>
      <c r="B31" s="79">
        <v>9</v>
      </c>
      <c r="C31" s="80" t="s">
        <v>96</v>
      </c>
      <c r="D31" s="81"/>
      <c r="E31" s="81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  <c r="R31" s="85">
        <f t="shared" si="1"/>
        <v>0</v>
      </c>
      <c r="S31" s="85">
        <f t="shared" si="1"/>
        <v>0</v>
      </c>
      <c r="T31" s="76"/>
      <c r="U31" s="77"/>
      <c r="V31" s="76"/>
      <c r="W31" s="81"/>
    </row>
    <row r="32" spans="1:23" ht="21" customHeight="1">
      <c r="A32" s="100">
        <v>4</v>
      </c>
      <c r="B32" s="97"/>
      <c r="C32" s="98" t="s">
        <v>97</v>
      </c>
      <c r="D32" s="92">
        <f>SUM(D33:D37)</f>
        <v>0</v>
      </c>
      <c r="E32" s="92">
        <f>SUM(E33:E37)</f>
        <v>0</v>
      </c>
      <c r="F32" s="92">
        <f aca="true" t="shared" si="6" ref="F32:Q32">SUM(F33:F37)</f>
        <v>0</v>
      </c>
      <c r="G32" s="92">
        <f t="shared" si="6"/>
        <v>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  <c r="M32" s="92">
        <f t="shared" si="6"/>
        <v>0</v>
      </c>
      <c r="N32" s="92">
        <f t="shared" si="6"/>
        <v>0</v>
      </c>
      <c r="O32" s="92">
        <f t="shared" si="6"/>
        <v>0</v>
      </c>
      <c r="P32" s="92">
        <f t="shared" si="6"/>
        <v>0</v>
      </c>
      <c r="Q32" s="99">
        <f t="shared" si="6"/>
        <v>0</v>
      </c>
      <c r="R32" s="74">
        <f t="shared" si="1"/>
        <v>0</v>
      </c>
      <c r="S32" s="74">
        <f t="shared" si="1"/>
        <v>0</v>
      </c>
      <c r="T32" s="76"/>
      <c r="U32" s="77"/>
      <c r="V32" s="76"/>
      <c r="W32" s="92">
        <f>SUM(W$33:W$37)</f>
        <v>0</v>
      </c>
    </row>
    <row r="33" spans="1:23" ht="21" customHeight="1">
      <c r="A33" s="78">
        <v>4</v>
      </c>
      <c r="B33" s="79">
        <v>1</v>
      </c>
      <c r="C33" s="80" t="s">
        <v>98</v>
      </c>
      <c r="D33" s="81"/>
      <c r="E33" s="81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85">
        <f t="shared" si="1"/>
        <v>0</v>
      </c>
      <c r="S33" s="85">
        <f t="shared" si="1"/>
        <v>0</v>
      </c>
      <c r="T33" s="76"/>
      <c r="U33" s="77"/>
      <c r="V33" s="76"/>
      <c r="W33" s="81"/>
    </row>
    <row r="34" spans="1:23" s="95" customFormat="1" ht="21" customHeight="1">
      <c r="A34" s="78">
        <v>4</v>
      </c>
      <c r="B34" s="79">
        <v>2</v>
      </c>
      <c r="C34" s="80" t="s">
        <v>99</v>
      </c>
      <c r="D34" s="92"/>
      <c r="E34" s="9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85">
        <f t="shared" si="1"/>
        <v>0</v>
      </c>
      <c r="S34" s="85">
        <f t="shared" si="1"/>
        <v>0</v>
      </c>
      <c r="T34" s="76"/>
      <c r="U34" s="77"/>
      <c r="V34" s="76"/>
      <c r="W34" s="92"/>
    </row>
    <row r="35" spans="1:23" ht="21" customHeight="1">
      <c r="A35" s="78">
        <v>4</v>
      </c>
      <c r="B35" s="79">
        <v>3</v>
      </c>
      <c r="C35" s="80" t="s">
        <v>100</v>
      </c>
      <c r="D35" s="81"/>
      <c r="E35" s="81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85">
        <f t="shared" si="1"/>
        <v>0</v>
      </c>
      <c r="S35" s="85">
        <f t="shared" si="1"/>
        <v>0</v>
      </c>
      <c r="T35" s="76"/>
      <c r="U35" s="77"/>
      <c r="V35" s="76"/>
      <c r="W35" s="81"/>
    </row>
    <row r="36" spans="1:23" ht="21" customHeight="1">
      <c r="A36" s="78">
        <v>4</v>
      </c>
      <c r="B36" s="79">
        <v>4</v>
      </c>
      <c r="C36" s="101" t="s">
        <v>101</v>
      </c>
      <c r="D36" s="102"/>
      <c r="E36" s="81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5">
        <f t="shared" si="1"/>
        <v>0</v>
      </c>
      <c r="S36" s="85">
        <f t="shared" si="1"/>
        <v>0</v>
      </c>
      <c r="T36" s="76"/>
      <c r="U36" s="77"/>
      <c r="V36" s="76"/>
      <c r="W36" s="81"/>
    </row>
    <row r="37" spans="1:23" ht="21" customHeight="1">
      <c r="A37" s="103">
        <v>4</v>
      </c>
      <c r="B37" s="104">
        <v>5</v>
      </c>
      <c r="C37" s="105" t="s">
        <v>102</v>
      </c>
      <c r="D37" s="102"/>
      <c r="E37" s="81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85">
        <f t="shared" si="1"/>
        <v>0</v>
      </c>
      <c r="S37" s="85">
        <f t="shared" si="1"/>
        <v>0</v>
      </c>
      <c r="T37" s="76"/>
      <c r="U37" s="77"/>
      <c r="V37" s="76"/>
      <c r="W37" s="81"/>
    </row>
    <row r="38" spans="1:23" ht="21" customHeight="1">
      <c r="A38" s="71">
        <v>5</v>
      </c>
      <c r="B38" s="72"/>
      <c r="C38" s="73" t="s">
        <v>103</v>
      </c>
      <c r="D38" s="92">
        <f>SUM(D39:D45)</f>
        <v>0</v>
      </c>
      <c r="E38" s="92">
        <f>SUM(E39:E45)</f>
        <v>1847000</v>
      </c>
      <c r="F38" s="92">
        <f aca="true" t="shared" si="7" ref="F38:Q38">SUM(F39:F45)</f>
        <v>0</v>
      </c>
      <c r="G38" s="92">
        <f t="shared" si="7"/>
        <v>0</v>
      </c>
      <c r="H38" s="92">
        <f t="shared" si="7"/>
        <v>0</v>
      </c>
      <c r="I38" s="92">
        <f t="shared" si="7"/>
        <v>0</v>
      </c>
      <c r="J38" s="92">
        <f t="shared" si="7"/>
        <v>0</v>
      </c>
      <c r="K38" s="92">
        <f t="shared" si="7"/>
        <v>0</v>
      </c>
      <c r="L38" s="92">
        <f t="shared" si="7"/>
        <v>0</v>
      </c>
      <c r="M38" s="92">
        <f t="shared" si="7"/>
        <v>0</v>
      </c>
      <c r="N38" s="92">
        <f t="shared" si="7"/>
        <v>0</v>
      </c>
      <c r="O38" s="92">
        <f t="shared" si="7"/>
        <v>0</v>
      </c>
      <c r="P38" s="92">
        <f t="shared" si="7"/>
        <v>0</v>
      </c>
      <c r="Q38" s="99">
        <f t="shared" si="7"/>
        <v>0</v>
      </c>
      <c r="R38" s="74">
        <f t="shared" si="1"/>
        <v>0</v>
      </c>
      <c r="S38" s="74">
        <f t="shared" si="1"/>
        <v>0</v>
      </c>
      <c r="T38" s="76">
        <v>0</v>
      </c>
      <c r="U38" s="77"/>
      <c r="V38" s="76">
        <f>(S38/E38)*100</f>
        <v>0</v>
      </c>
      <c r="W38" s="92">
        <f>SUM(W$39:W$45)</f>
        <v>1526000</v>
      </c>
    </row>
    <row r="39" spans="1:23" ht="21" customHeight="1">
      <c r="A39" s="78">
        <v>5</v>
      </c>
      <c r="B39" s="79">
        <v>1</v>
      </c>
      <c r="C39" s="80" t="s">
        <v>104</v>
      </c>
      <c r="D39" s="81">
        <v>0</v>
      </c>
      <c r="E39" s="81">
        <v>1847000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85">
        <f t="shared" si="1"/>
        <v>0</v>
      </c>
      <c r="S39" s="85">
        <f t="shared" si="1"/>
        <v>0</v>
      </c>
      <c r="T39" s="76"/>
      <c r="U39" s="77"/>
      <c r="V39" s="76">
        <f>(S39/E39)*100</f>
        <v>0</v>
      </c>
      <c r="W39" s="81">
        <v>1526000</v>
      </c>
    </row>
    <row r="40" spans="1:23" s="95" customFormat="1" ht="21" customHeight="1">
      <c r="A40" s="78">
        <v>5</v>
      </c>
      <c r="B40" s="79">
        <v>2</v>
      </c>
      <c r="C40" s="80" t="s">
        <v>105</v>
      </c>
      <c r="D40" s="92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  <c r="R40" s="85">
        <f t="shared" si="1"/>
        <v>0</v>
      </c>
      <c r="S40" s="85">
        <f t="shared" si="1"/>
        <v>0</v>
      </c>
      <c r="T40" s="76"/>
      <c r="U40" s="77"/>
      <c r="V40" s="76"/>
      <c r="W40" s="92"/>
    </row>
    <row r="41" spans="1:23" ht="21" customHeight="1">
      <c r="A41" s="78">
        <v>5</v>
      </c>
      <c r="B41" s="79">
        <v>3</v>
      </c>
      <c r="C41" s="80" t="s">
        <v>106</v>
      </c>
      <c r="D41" s="81"/>
      <c r="E41" s="81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  <c r="R41" s="85">
        <f t="shared" si="1"/>
        <v>0</v>
      </c>
      <c r="S41" s="85">
        <f t="shared" si="1"/>
        <v>0</v>
      </c>
      <c r="T41" s="76"/>
      <c r="U41" s="77"/>
      <c r="V41" s="76"/>
      <c r="W41" s="81"/>
    </row>
    <row r="42" spans="1:23" ht="21" customHeight="1">
      <c r="A42" s="78">
        <v>5</v>
      </c>
      <c r="B42" s="79">
        <v>4</v>
      </c>
      <c r="C42" s="80" t="s">
        <v>107</v>
      </c>
      <c r="D42" s="81"/>
      <c r="E42" s="81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 s="85">
        <f t="shared" si="1"/>
        <v>0</v>
      </c>
      <c r="S42" s="85">
        <f t="shared" si="1"/>
        <v>0</v>
      </c>
      <c r="T42" s="76"/>
      <c r="U42" s="77"/>
      <c r="V42" s="76"/>
      <c r="W42" s="81"/>
    </row>
    <row r="43" spans="1:23" ht="21" customHeight="1">
      <c r="A43" s="78">
        <v>5</v>
      </c>
      <c r="B43" s="79">
        <v>5</v>
      </c>
      <c r="C43" s="80" t="s">
        <v>108</v>
      </c>
      <c r="D43" s="81"/>
      <c r="E43" s="81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  <c r="R43" s="85">
        <f t="shared" si="1"/>
        <v>0</v>
      </c>
      <c r="S43" s="85">
        <f t="shared" si="1"/>
        <v>0</v>
      </c>
      <c r="T43" s="76"/>
      <c r="U43" s="77"/>
      <c r="V43" s="76"/>
      <c r="W43" s="81"/>
    </row>
    <row r="44" spans="1:23" ht="21" customHeight="1">
      <c r="A44" s="78">
        <v>5</v>
      </c>
      <c r="B44" s="79">
        <v>6</v>
      </c>
      <c r="C44" s="80" t="s">
        <v>109</v>
      </c>
      <c r="D44" s="81"/>
      <c r="E44" s="81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4"/>
      <c r="R44" s="85">
        <f t="shared" si="1"/>
        <v>0</v>
      </c>
      <c r="S44" s="85">
        <f t="shared" si="1"/>
        <v>0</v>
      </c>
      <c r="T44" s="76"/>
      <c r="U44" s="77"/>
      <c r="V44" s="76"/>
      <c r="W44" s="81"/>
    </row>
    <row r="45" spans="1:23" ht="21" customHeight="1">
      <c r="A45" s="78">
        <v>5</v>
      </c>
      <c r="B45" s="79">
        <v>8</v>
      </c>
      <c r="C45" s="80" t="s">
        <v>110</v>
      </c>
      <c r="D45" s="81"/>
      <c r="E45" s="81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85">
        <f t="shared" si="1"/>
        <v>0</v>
      </c>
      <c r="S45" s="85">
        <f t="shared" si="1"/>
        <v>0</v>
      </c>
      <c r="T45" s="76"/>
      <c r="U45" s="77"/>
      <c r="V45" s="76"/>
      <c r="W45" s="81"/>
    </row>
    <row r="46" spans="1:23" ht="21" customHeight="1">
      <c r="A46" s="96">
        <v>6</v>
      </c>
      <c r="B46" s="97"/>
      <c r="C46" s="98" t="s">
        <v>111</v>
      </c>
      <c r="D46" s="92">
        <f>SUM(D47:D55)</f>
        <v>950657450.94</v>
      </c>
      <c r="E46" s="92">
        <f>SUM(E47:E55)</f>
        <v>635713000</v>
      </c>
      <c r="F46" s="92">
        <f aca="true" t="shared" si="8" ref="F46:Q46">SUM(F47:F55)</f>
        <v>109553806.84</v>
      </c>
      <c r="G46" s="92">
        <f t="shared" si="8"/>
        <v>57204079.94</v>
      </c>
      <c r="H46" s="92">
        <f t="shared" si="8"/>
        <v>63934428.35</v>
      </c>
      <c r="I46" s="92">
        <f t="shared" si="8"/>
        <v>50126132.57</v>
      </c>
      <c r="J46" s="92">
        <f t="shared" si="8"/>
        <v>70081709.4</v>
      </c>
      <c r="K46" s="92">
        <f t="shared" si="8"/>
        <v>52667939.05</v>
      </c>
      <c r="L46" s="92">
        <f t="shared" si="8"/>
        <v>66102992.13000001</v>
      </c>
      <c r="M46" s="92">
        <f t="shared" si="8"/>
        <v>60015816.48</v>
      </c>
      <c r="N46" s="92">
        <f t="shared" si="8"/>
        <v>63335300.04000001</v>
      </c>
      <c r="O46" s="92">
        <f t="shared" si="8"/>
        <v>73684513.11</v>
      </c>
      <c r="P46" s="92">
        <f t="shared" si="8"/>
        <v>64068394.92</v>
      </c>
      <c r="Q46" s="99">
        <f t="shared" si="8"/>
        <v>76945342.37</v>
      </c>
      <c r="R46" s="74">
        <f t="shared" si="1"/>
        <v>437076631.68000007</v>
      </c>
      <c r="S46" s="74">
        <f t="shared" si="1"/>
        <v>370643823.52</v>
      </c>
      <c r="T46" s="76">
        <f>(S46-R46)/R46*100</f>
        <v>-15.199350261452091</v>
      </c>
      <c r="U46" s="77">
        <f>(R46/D46)*100</f>
        <v>45.97624846340007</v>
      </c>
      <c r="V46" s="76">
        <f>(S46/E46)*100</f>
        <v>58.30364071837448</v>
      </c>
      <c r="W46" s="92">
        <f>SUM(W$47:W$55)</f>
        <v>658406000</v>
      </c>
    </row>
    <row r="47" spans="1:23" ht="21" customHeight="1">
      <c r="A47" s="78">
        <v>6</v>
      </c>
      <c r="B47" s="79">
        <v>1</v>
      </c>
      <c r="C47" s="80" t="s">
        <v>112</v>
      </c>
      <c r="D47" s="81">
        <v>72550036.5</v>
      </c>
      <c r="E47" s="81">
        <v>74262000</v>
      </c>
      <c r="F47" s="83">
        <v>143942.84</v>
      </c>
      <c r="G47" s="83">
        <v>4476822.42</v>
      </c>
      <c r="H47" s="83">
        <v>1961555.88</v>
      </c>
      <c r="I47" s="83">
        <v>6336322.5</v>
      </c>
      <c r="J47" s="83">
        <v>6177882.42</v>
      </c>
      <c r="K47" s="83">
        <v>3488758.58</v>
      </c>
      <c r="L47" s="83">
        <v>5021519.49</v>
      </c>
      <c r="M47" s="83">
        <v>2439111.81</v>
      </c>
      <c r="N47" s="83">
        <v>1779250.35</v>
      </c>
      <c r="O47" s="83">
        <v>5907039.32</v>
      </c>
      <c r="P47" s="83">
        <v>3079090.68</v>
      </c>
      <c r="Q47" s="84">
        <v>5095582.73</v>
      </c>
      <c r="R47" s="85">
        <f t="shared" si="1"/>
        <v>18163241.66</v>
      </c>
      <c r="S47" s="85">
        <f t="shared" si="1"/>
        <v>27743637.360000003</v>
      </c>
      <c r="T47" s="76">
        <f>(S47-R47)/R47*100</f>
        <v>52.74606746602084</v>
      </c>
      <c r="U47" s="77">
        <f>(R47/D47)*100</f>
        <v>25.0354686727139</v>
      </c>
      <c r="V47" s="76">
        <f>(S47/E47)*100</f>
        <v>37.359130322372145</v>
      </c>
      <c r="W47" s="81">
        <v>94955000</v>
      </c>
    </row>
    <row r="48" spans="1:23" ht="21" customHeight="1">
      <c r="A48" s="78">
        <v>6</v>
      </c>
      <c r="B48" s="79">
        <v>2</v>
      </c>
      <c r="C48" s="80" t="s">
        <v>113</v>
      </c>
      <c r="D48" s="81"/>
      <c r="E48" s="81"/>
      <c r="F48" s="83"/>
      <c r="G48" s="83"/>
      <c r="H48" s="83" t="s">
        <v>9</v>
      </c>
      <c r="I48" s="83"/>
      <c r="J48" s="83"/>
      <c r="K48" s="83"/>
      <c r="L48" s="83"/>
      <c r="M48" s="83"/>
      <c r="N48" s="83"/>
      <c r="O48" s="83"/>
      <c r="P48" s="83" t="s">
        <v>9</v>
      </c>
      <c r="Q48" s="84"/>
      <c r="R48" s="106">
        <v>0</v>
      </c>
      <c r="S48" s="85">
        <f>G48+I48+K48+M48+O48+Q48</f>
        <v>0</v>
      </c>
      <c r="T48" s="76" t="s">
        <v>9</v>
      </c>
      <c r="U48" s="77" t="s">
        <v>9</v>
      </c>
      <c r="V48" s="76"/>
      <c r="W48" s="81"/>
    </row>
    <row r="49" spans="1:23" ht="21" customHeight="1">
      <c r="A49" s="78">
        <v>6</v>
      </c>
      <c r="B49" s="79">
        <v>3</v>
      </c>
      <c r="C49" s="80" t="s">
        <v>114</v>
      </c>
      <c r="D49" s="81"/>
      <c r="E49" s="81"/>
      <c r="F49" s="83"/>
      <c r="G49" s="83"/>
      <c r="H49" s="83" t="s">
        <v>9</v>
      </c>
      <c r="I49" s="83"/>
      <c r="J49" s="83"/>
      <c r="K49" s="83"/>
      <c r="L49" s="83"/>
      <c r="M49" s="83"/>
      <c r="N49" s="83"/>
      <c r="O49" s="83"/>
      <c r="P49" s="83" t="s">
        <v>9</v>
      </c>
      <c r="Q49" s="84"/>
      <c r="R49" s="85">
        <v>0</v>
      </c>
      <c r="S49" s="85">
        <v>0</v>
      </c>
      <c r="T49" s="76" t="s">
        <v>9</v>
      </c>
      <c r="U49" s="77" t="s">
        <v>9</v>
      </c>
      <c r="V49" s="76"/>
      <c r="W49" s="81"/>
    </row>
    <row r="50" spans="1:23" s="95" customFormat="1" ht="21" customHeight="1">
      <c r="A50" s="78">
        <v>6</v>
      </c>
      <c r="B50" s="79">
        <v>4</v>
      </c>
      <c r="C50" s="80" t="s">
        <v>115</v>
      </c>
      <c r="D50" s="92"/>
      <c r="E50" s="92"/>
      <c r="F50" s="93"/>
      <c r="G50" s="93"/>
      <c r="H50" s="93" t="s">
        <v>9</v>
      </c>
      <c r="I50" s="93"/>
      <c r="J50" s="93"/>
      <c r="K50" s="93"/>
      <c r="L50" s="93"/>
      <c r="M50" s="93"/>
      <c r="N50" s="93"/>
      <c r="O50" s="93"/>
      <c r="P50" s="93" t="s">
        <v>9</v>
      </c>
      <c r="Q50" s="94"/>
      <c r="R50" s="85">
        <v>0</v>
      </c>
      <c r="S50" s="85">
        <f aca="true" t="shared" si="9" ref="S50:S71">G50+I50+K50+M50+O50+Q50</f>
        <v>0</v>
      </c>
      <c r="T50" s="76" t="s">
        <v>9</v>
      </c>
      <c r="U50" s="77" t="s">
        <v>9</v>
      </c>
      <c r="V50" s="76"/>
      <c r="W50" s="92"/>
    </row>
    <row r="51" spans="1:23" ht="21" customHeight="1">
      <c r="A51" s="78">
        <v>6</v>
      </c>
      <c r="B51" s="79">
        <v>5</v>
      </c>
      <c r="C51" s="80" t="s">
        <v>116</v>
      </c>
      <c r="D51" s="81">
        <v>855503927.72</v>
      </c>
      <c r="E51" s="81">
        <v>517251000</v>
      </c>
      <c r="F51" s="83">
        <v>108951564.89</v>
      </c>
      <c r="G51" s="83">
        <v>51837419.19</v>
      </c>
      <c r="H51" s="83">
        <v>61584390.12</v>
      </c>
      <c r="I51" s="83">
        <v>43474077.84</v>
      </c>
      <c r="J51" s="83">
        <v>63338748.19</v>
      </c>
      <c r="K51" s="83">
        <v>47724884.2</v>
      </c>
      <c r="L51" s="83">
        <v>60134778.34</v>
      </c>
      <c r="M51" s="83">
        <v>55039111.3</v>
      </c>
      <c r="N51" s="83">
        <v>59571063.61</v>
      </c>
      <c r="O51" s="83">
        <v>66279801.94</v>
      </c>
      <c r="P51" s="83">
        <v>60458548.2</v>
      </c>
      <c r="Q51" s="84">
        <v>69106241.99</v>
      </c>
      <c r="R51" s="85">
        <f aca="true" t="shared" si="10" ref="R51:R71">F51+H51+J51+L51+N51+P51</f>
        <v>414039093.34999996</v>
      </c>
      <c r="S51" s="85">
        <f t="shared" si="9"/>
        <v>333461536.46000004</v>
      </c>
      <c r="T51" s="76">
        <f>(S51-R51)/R51*100</f>
        <v>-19.461340289885438</v>
      </c>
      <c r="U51" s="77">
        <f aca="true" t="shared" si="11" ref="U51:V53">(R51/D51)*100</f>
        <v>48.3971002276347</v>
      </c>
      <c r="V51" s="76">
        <f t="shared" si="11"/>
        <v>64.46803127688493</v>
      </c>
      <c r="W51" s="81">
        <v>517251000</v>
      </c>
    </row>
    <row r="52" spans="1:23" ht="21" customHeight="1">
      <c r="A52" s="78">
        <v>6</v>
      </c>
      <c r="B52" s="79">
        <v>6</v>
      </c>
      <c r="C52" s="80" t="s">
        <v>117</v>
      </c>
      <c r="D52" s="81">
        <v>5575131.53</v>
      </c>
      <c r="E52" s="81">
        <v>7200000</v>
      </c>
      <c r="F52" s="83" t="s">
        <v>9</v>
      </c>
      <c r="G52" s="83">
        <v>414821.03</v>
      </c>
      <c r="H52" s="83" t="s">
        <v>9</v>
      </c>
      <c r="I52" s="83">
        <v>124436.9</v>
      </c>
      <c r="J52" s="83">
        <v>246536.61</v>
      </c>
      <c r="K52" s="83">
        <v>219529.16</v>
      </c>
      <c r="L52" s="83">
        <v>704686.17</v>
      </c>
      <c r="M52" s="83">
        <v>510676.48</v>
      </c>
      <c r="N52" s="83">
        <v>542058.06</v>
      </c>
      <c r="O52" s="83">
        <v>392801.9</v>
      </c>
      <c r="P52" s="83">
        <v>530756.04</v>
      </c>
      <c r="Q52" s="84">
        <v>555308.11</v>
      </c>
      <c r="R52" s="85">
        <v>2024037</v>
      </c>
      <c r="S52" s="85">
        <f t="shared" si="9"/>
        <v>2217573.58</v>
      </c>
      <c r="T52" s="76">
        <f>(S52-R52)/R52*100</f>
        <v>9.561909194347736</v>
      </c>
      <c r="U52" s="77">
        <f t="shared" si="11"/>
        <v>36.3047398811773</v>
      </c>
      <c r="V52" s="76">
        <f t="shared" si="11"/>
        <v>30.79963305555556</v>
      </c>
      <c r="W52" s="81">
        <v>7200000</v>
      </c>
    </row>
    <row r="53" spans="1:23" s="95" customFormat="1" ht="21" customHeight="1">
      <c r="A53" s="78">
        <v>6</v>
      </c>
      <c r="B53" s="79">
        <v>7</v>
      </c>
      <c r="C53" s="80" t="s">
        <v>118</v>
      </c>
      <c r="D53" s="81">
        <v>17028355.19</v>
      </c>
      <c r="E53" s="81">
        <v>37000000</v>
      </c>
      <c r="F53" s="83">
        <v>458299.11</v>
      </c>
      <c r="G53" s="83">
        <v>475017.3</v>
      </c>
      <c r="H53" s="83">
        <v>388482.35</v>
      </c>
      <c r="I53" s="83">
        <v>191295.33</v>
      </c>
      <c r="J53" s="83">
        <v>318542.18</v>
      </c>
      <c r="K53" s="83">
        <v>1234767.11</v>
      </c>
      <c r="L53" s="83">
        <v>242008.13</v>
      </c>
      <c r="M53" s="83">
        <v>2026916.89</v>
      </c>
      <c r="N53" s="83">
        <v>1442928.02</v>
      </c>
      <c r="O53" s="83">
        <v>1104869.95</v>
      </c>
      <c r="P53" s="83">
        <v>0</v>
      </c>
      <c r="Q53" s="84">
        <v>2188209.54</v>
      </c>
      <c r="R53" s="85">
        <f t="shared" si="10"/>
        <v>2850259.79</v>
      </c>
      <c r="S53" s="85">
        <f t="shared" si="9"/>
        <v>7221076.12</v>
      </c>
      <c r="T53" s="76">
        <f>(S53-R53)/R53*100</f>
        <v>153.34799814861788</v>
      </c>
      <c r="U53" s="77">
        <f t="shared" si="11"/>
        <v>16.7383153463573</v>
      </c>
      <c r="V53" s="76">
        <f t="shared" si="11"/>
        <v>19.516421945945947</v>
      </c>
      <c r="W53" s="81">
        <v>39000000</v>
      </c>
    </row>
    <row r="54" spans="1:23" ht="21" customHeight="1">
      <c r="A54" s="78">
        <v>6</v>
      </c>
      <c r="B54" s="79">
        <v>8</v>
      </c>
      <c r="C54" s="80" t="s">
        <v>119</v>
      </c>
      <c r="D54" s="81"/>
      <c r="E54" s="81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 t="s">
        <v>9</v>
      </c>
      <c r="Q54" s="84"/>
      <c r="R54" s="85">
        <v>0</v>
      </c>
      <c r="S54" s="85">
        <f t="shared" si="9"/>
        <v>0</v>
      </c>
      <c r="T54" s="76"/>
      <c r="U54" s="77"/>
      <c r="V54" s="76"/>
      <c r="W54" s="81"/>
    </row>
    <row r="55" spans="1:23" ht="21" customHeight="1">
      <c r="A55" s="78">
        <v>6</v>
      </c>
      <c r="B55" s="79">
        <v>9</v>
      </c>
      <c r="C55" s="80" t="s">
        <v>120</v>
      </c>
      <c r="D55" s="81"/>
      <c r="E55" s="81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  <c r="R55" s="85">
        <f t="shared" si="10"/>
        <v>0</v>
      </c>
      <c r="S55" s="85">
        <f t="shared" si="9"/>
        <v>0</v>
      </c>
      <c r="T55" s="76"/>
      <c r="U55" s="77"/>
      <c r="V55" s="76"/>
      <c r="W55" s="81"/>
    </row>
    <row r="56" spans="1:23" ht="21" customHeight="1">
      <c r="A56" s="96">
        <v>7</v>
      </c>
      <c r="B56" s="97"/>
      <c r="C56" s="98" t="s">
        <v>121</v>
      </c>
      <c r="D56" s="107">
        <f>SUM(D57:D61)</f>
        <v>0</v>
      </c>
      <c r="E56" s="107">
        <f>SUM(E57:E61)</f>
        <v>0</v>
      </c>
      <c r="F56" s="107">
        <f aca="true" t="shared" si="12" ref="F56:Q56">SUM(F57:F61)</f>
        <v>0</v>
      </c>
      <c r="G56" s="107">
        <f t="shared" si="12"/>
        <v>0</v>
      </c>
      <c r="H56" s="107">
        <f t="shared" si="12"/>
        <v>0</v>
      </c>
      <c r="I56" s="107">
        <f t="shared" si="12"/>
        <v>0</v>
      </c>
      <c r="J56" s="107">
        <f t="shared" si="12"/>
        <v>0</v>
      </c>
      <c r="K56" s="107">
        <f t="shared" si="12"/>
        <v>0</v>
      </c>
      <c r="L56" s="107">
        <f t="shared" si="12"/>
        <v>0</v>
      </c>
      <c r="M56" s="107">
        <f t="shared" si="12"/>
        <v>0</v>
      </c>
      <c r="N56" s="107">
        <f t="shared" si="12"/>
        <v>0</v>
      </c>
      <c r="O56" s="107">
        <f t="shared" si="12"/>
        <v>0</v>
      </c>
      <c r="P56" s="107">
        <f t="shared" si="12"/>
        <v>0</v>
      </c>
      <c r="Q56" s="108">
        <f t="shared" si="12"/>
        <v>0</v>
      </c>
      <c r="R56" s="74">
        <f t="shared" si="10"/>
        <v>0</v>
      </c>
      <c r="S56" s="74">
        <f t="shared" si="9"/>
        <v>0</v>
      </c>
      <c r="T56" s="76"/>
      <c r="U56" s="77"/>
      <c r="V56" s="76"/>
      <c r="W56" s="107">
        <f>SUM(W$57:W$58)</f>
        <v>0</v>
      </c>
    </row>
    <row r="57" spans="1:23" ht="21" customHeight="1">
      <c r="A57" s="78">
        <v>7</v>
      </c>
      <c r="B57" s="79">
        <v>1</v>
      </c>
      <c r="C57" s="109" t="s">
        <v>122</v>
      </c>
      <c r="D57" s="110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2"/>
      <c r="R57" s="85">
        <f t="shared" si="10"/>
        <v>0</v>
      </c>
      <c r="S57" s="85">
        <f t="shared" si="9"/>
        <v>0</v>
      </c>
      <c r="T57" s="76"/>
      <c r="U57" s="77"/>
      <c r="V57" s="76"/>
      <c r="W57" s="110"/>
    </row>
    <row r="58" spans="1:23" ht="21" customHeight="1">
      <c r="A58" s="78">
        <v>7</v>
      </c>
      <c r="B58" s="79">
        <v>2</v>
      </c>
      <c r="C58" s="80" t="s">
        <v>123</v>
      </c>
      <c r="D58" s="110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2"/>
      <c r="R58" s="85">
        <f t="shared" si="10"/>
        <v>0</v>
      </c>
      <c r="S58" s="85">
        <f t="shared" si="9"/>
        <v>0</v>
      </c>
      <c r="T58" s="76"/>
      <c r="U58" s="77"/>
      <c r="V58" s="76"/>
      <c r="W58" s="110"/>
    </row>
    <row r="59" spans="1:23" ht="21" customHeight="1">
      <c r="A59" s="96">
        <v>8</v>
      </c>
      <c r="B59" s="97"/>
      <c r="C59" s="98" t="s">
        <v>124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8">
        <v>0</v>
      </c>
      <c r="R59" s="74">
        <f t="shared" si="10"/>
        <v>0</v>
      </c>
      <c r="S59" s="74">
        <f t="shared" si="9"/>
        <v>0</v>
      </c>
      <c r="T59" s="76"/>
      <c r="U59" s="77"/>
      <c r="V59" s="76"/>
      <c r="W59" s="107">
        <f>SUM(W$60:W$61)</f>
        <v>0</v>
      </c>
    </row>
    <row r="60" spans="1:23" ht="21" customHeight="1">
      <c r="A60" s="78">
        <v>8</v>
      </c>
      <c r="B60" s="79">
        <v>1</v>
      </c>
      <c r="C60" s="80" t="s">
        <v>125</v>
      </c>
      <c r="D60" s="110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2"/>
      <c r="R60" s="85">
        <f t="shared" si="10"/>
        <v>0</v>
      </c>
      <c r="S60" s="85">
        <f t="shared" si="9"/>
        <v>0</v>
      </c>
      <c r="T60" s="76"/>
      <c r="U60" s="77"/>
      <c r="V60" s="76"/>
      <c r="W60" s="110"/>
    </row>
    <row r="61" spans="1:23" ht="21" customHeight="1">
      <c r="A61" s="78">
        <v>8</v>
      </c>
      <c r="B61" s="79">
        <v>2</v>
      </c>
      <c r="C61" s="80" t="s">
        <v>126</v>
      </c>
      <c r="D61" s="110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2"/>
      <c r="R61" s="85">
        <f t="shared" si="10"/>
        <v>0</v>
      </c>
      <c r="S61" s="85">
        <f t="shared" si="9"/>
        <v>0</v>
      </c>
      <c r="T61" s="76"/>
      <c r="U61" s="77"/>
      <c r="V61" s="76"/>
      <c r="W61" s="110"/>
    </row>
    <row r="62" spans="1:23" ht="21" customHeight="1">
      <c r="A62" s="96">
        <v>9</v>
      </c>
      <c r="B62" s="97"/>
      <c r="C62" s="98" t="s">
        <v>127</v>
      </c>
      <c r="D62" s="107">
        <f>SUM(D63:D70)</f>
        <v>0</v>
      </c>
      <c r="E62" s="107">
        <f aca="true" t="shared" si="13" ref="E62:Q62">SUM(E63:E70)</f>
        <v>0</v>
      </c>
      <c r="F62" s="107">
        <f t="shared" si="13"/>
        <v>0</v>
      </c>
      <c r="G62" s="107">
        <f t="shared" si="13"/>
        <v>0</v>
      </c>
      <c r="H62" s="107">
        <f t="shared" si="13"/>
        <v>0</v>
      </c>
      <c r="I62" s="107">
        <f t="shared" si="13"/>
        <v>0</v>
      </c>
      <c r="J62" s="107">
        <f t="shared" si="13"/>
        <v>0</v>
      </c>
      <c r="K62" s="107">
        <f t="shared" si="13"/>
        <v>0</v>
      </c>
      <c r="L62" s="107">
        <f t="shared" si="13"/>
        <v>0</v>
      </c>
      <c r="M62" s="107">
        <f t="shared" si="13"/>
        <v>0</v>
      </c>
      <c r="N62" s="107">
        <f t="shared" si="13"/>
        <v>0</v>
      </c>
      <c r="O62" s="107">
        <f t="shared" si="13"/>
        <v>0</v>
      </c>
      <c r="P62" s="107">
        <f t="shared" si="13"/>
        <v>0</v>
      </c>
      <c r="Q62" s="108">
        <f t="shared" si="13"/>
        <v>0</v>
      </c>
      <c r="R62" s="74">
        <f t="shared" si="10"/>
        <v>0</v>
      </c>
      <c r="S62" s="74">
        <f t="shared" si="9"/>
        <v>0</v>
      </c>
      <c r="T62" s="76"/>
      <c r="U62" s="77"/>
      <c r="V62" s="76"/>
      <c r="W62" s="107">
        <f>SUM(W$63:W$70)</f>
        <v>0</v>
      </c>
    </row>
    <row r="63" spans="1:23" ht="21" customHeight="1">
      <c r="A63" s="78">
        <v>9</v>
      </c>
      <c r="B63" s="79">
        <v>1</v>
      </c>
      <c r="C63" s="80" t="s">
        <v>128</v>
      </c>
      <c r="D63" s="107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2"/>
      <c r="R63" s="85">
        <f t="shared" si="10"/>
        <v>0</v>
      </c>
      <c r="S63" s="85">
        <f t="shared" si="9"/>
        <v>0</v>
      </c>
      <c r="T63" s="76"/>
      <c r="U63" s="77"/>
      <c r="V63" s="76"/>
      <c r="W63" s="110"/>
    </row>
    <row r="64" spans="1:23" ht="21" customHeight="1">
      <c r="A64" s="78">
        <v>9</v>
      </c>
      <c r="B64" s="79">
        <v>2</v>
      </c>
      <c r="C64" s="80" t="s">
        <v>129</v>
      </c>
      <c r="D64" s="110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2"/>
      <c r="R64" s="85">
        <f t="shared" si="10"/>
        <v>0</v>
      </c>
      <c r="S64" s="85">
        <f t="shared" si="9"/>
        <v>0</v>
      </c>
      <c r="T64" s="76"/>
      <c r="U64" s="77"/>
      <c r="V64" s="76"/>
      <c r="W64" s="110"/>
    </row>
    <row r="65" spans="1:23" ht="21" customHeight="1">
      <c r="A65" s="78">
        <v>9</v>
      </c>
      <c r="B65" s="79">
        <v>3</v>
      </c>
      <c r="C65" s="80" t="s">
        <v>130</v>
      </c>
      <c r="D65" s="110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  <c r="R65" s="85">
        <f t="shared" si="10"/>
        <v>0</v>
      </c>
      <c r="S65" s="85">
        <f t="shared" si="9"/>
        <v>0</v>
      </c>
      <c r="T65" s="76"/>
      <c r="U65" s="77"/>
      <c r="V65" s="76"/>
      <c r="W65" s="110"/>
    </row>
    <row r="66" spans="1:23" ht="21" customHeight="1">
      <c r="A66" s="78">
        <v>9</v>
      </c>
      <c r="B66" s="79">
        <v>5</v>
      </c>
      <c r="C66" s="80" t="s">
        <v>131</v>
      </c>
      <c r="D66" s="110"/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2"/>
      <c r="R66" s="85">
        <f t="shared" si="10"/>
        <v>0</v>
      </c>
      <c r="S66" s="85">
        <f t="shared" si="9"/>
        <v>0</v>
      </c>
      <c r="T66" s="76"/>
      <c r="U66" s="77"/>
      <c r="V66" s="76"/>
      <c r="W66" s="110"/>
    </row>
    <row r="67" spans="1:23" ht="21" customHeight="1">
      <c r="A67" s="78">
        <v>9</v>
      </c>
      <c r="B67" s="79">
        <v>6</v>
      </c>
      <c r="C67" s="80" t="s">
        <v>132</v>
      </c>
      <c r="D67" s="110"/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2"/>
      <c r="R67" s="85">
        <f t="shared" si="10"/>
        <v>0</v>
      </c>
      <c r="S67" s="85">
        <f t="shared" si="9"/>
        <v>0</v>
      </c>
      <c r="T67" s="76"/>
      <c r="U67" s="77"/>
      <c r="V67" s="76"/>
      <c r="W67" s="110"/>
    </row>
    <row r="68" spans="1:23" ht="21" customHeight="1">
      <c r="A68" s="78">
        <v>9</v>
      </c>
      <c r="B68" s="79">
        <v>7</v>
      </c>
      <c r="C68" s="80" t="s">
        <v>133</v>
      </c>
      <c r="D68" s="110"/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  <c r="R68" s="85">
        <f t="shared" si="10"/>
        <v>0</v>
      </c>
      <c r="S68" s="85">
        <f t="shared" si="9"/>
        <v>0</v>
      </c>
      <c r="T68" s="76"/>
      <c r="U68" s="77"/>
      <c r="V68" s="76"/>
      <c r="W68" s="110"/>
    </row>
    <row r="69" spans="1:23" ht="21" customHeight="1">
      <c r="A69" s="78">
        <v>9</v>
      </c>
      <c r="B69" s="79">
        <v>8</v>
      </c>
      <c r="C69" s="80" t="s">
        <v>134</v>
      </c>
      <c r="D69" s="110"/>
      <c r="E69" s="110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2"/>
      <c r="R69" s="85">
        <f t="shared" si="10"/>
        <v>0</v>
      </c>
      <c r="S69" s="85">
        <f t="shared" si="9"/>
        <v>0</v>
      </c>
      <c r="T69" s="76"/>
      <c r="U69" s="77"/>
      <c r="V69" s="76"/>
      <c r="W69" s="110"/>
    </row>
    <row r="70" spans="1:23" ht="21" customHeight="1" thickBot="1">
      <c r="A70" s="113">
        <v>9</v>
      </c>
      <c r="B70" s="114">
        <v>9</v>
      </c>
      <c r="C70" s="115" t="s">
        <v>135</v>
      </c>
      <c r="D70" s="110"/>
      <c r="E70" s="110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2"/>
      <c r="R70" s="85">
        <f t="shared" si="10"/>
        <v>0</v>
      </c>
      <c r="S70" s="85">
        <f t="shared" si="9"/>
        <v>0</v>
      </c>
      <c r="T70" s="76"/>
      <c r="U70" s="77"/>
      <c r="V70" s="76"/>
      <c r="W70" s="116"/>
    </row>
    <row r="71" spans="3:23" s="95" customFormat="1" ht="21" customHeight="1" thickBot="1" thickTop="1">
      <c r="C71" s="117"/>
      <c r="D71" s="118">
        <f>D5+D14+D22+D32+D38+D46+D56+D59+D62</f>
        <v>2257008231.15</v>
      </c>
      <c r="E71" s="118">
        <f>E5+E14+E22+E32+E38+E46+E56+E59+E62</f>
        <v>977979000</v>
      </c>
      <c r="F71" s="119">
        <f aca="true" t="shared" si="14" ref="F71:Q71">SUM(F5+F14+F22+F32+F38+F46+F56+F62)</f>
        <v>168910099.63</v>
      </c>
      <c r="G71" s="119">
        <f t="shared" si="14"/>
        <v>153286122.58999997</v>
      </c>
      <c r="H71" s="119">
        <f t="shared" si="14"/>
        <v>153029084.20999998</v>
      </c>
      <c r="I71" s="119">
        <f t="shared" si="14"/>
        <v>179423565.29</v>
      </c>
      <c r="J71" s="119">
        <f t="shared" si="14"/>
        <v>197769299.53000003</v>
      </c>
      <c r="K71" s="119">
        <f t="shared" si="14"/>
        <v>214415142.99</v>
      </c>
      <c r="L71" s="119">
        <f t="shared" si="14"/>
        <v>177579567.66</v>
      </c>
      <c r="M71" s="119">
        <f t="shared" si="14"/>
        <v>198796470.07999998</v>
      </c>
      <c r="N71" s="119">
        <f t="shared" si="14"/>
        <v>152773209.15</v>
      </c>
      <c r="O71" s="119">
        <f t="shared" si="14"/>
        <v>209470481.64000005</v>
      </c>
      <c r="P71" s="119">
        <f t="shared" si="14"/>
        <v>155378871.78999996</v>
      </c>
      <c r="Q71" s="120">
        <f t="shared" si="14"/>
        <v>226269951.33000004</v>
      </c>
      <c r="R71" s="121">
        <f t="shared" si="10"/>
        <v>1005440131.9699999</v>
      </c>
      <c r="S71" s="122">
        <f t="shared" si="9"/>
        <v>1181661733.92</v>
      </c>
      <c r="T71" s="123">
        <f>(S71-R71)/R71*100</f>
        <v>17.52681202457296</v>
      </c>
      <c r="U71" s="124">
        <f>(R71/D71)*100</f>
        <v>44.54747298186431</v>
      </c>
      <c r="V71" s="123">
        <f>(S71/E71)*100</f>
        <v>120.82690261447333</v>
      </c>
      <c r="W71" s="121">
        <f>W5+W14+W22+W32+W38+W46</f>
        <v>2200625000</v>
      </c>
    </row>
    <row r="72" spans="3:9" ht="21" customHeight="1">
      <c r="C72" s="127" t="s">
        <v>71</v>
      </c>
      <c r="D72" s="127"/>
      <c r="E72" s="127"/>
      <c r="F72" s="127"/>
      <c r="G72" s="127"/>
      <c r="H72" s="127"/>
      <c r="I72" s="127"/>
    </row>
    <row r="73" spans="3:9" ht="21" customHeight="1">
      <c r="C73" s="128" t="s">
        <v>72</v>
      </c>
      <c r="D73" s="128"/>
      <c r="E73" s="128"/>
      <c r="F73" s="128"/>
      <c r="G73" s="128"/>
      <c r="H73" s="128"/>
      <c r="I73" s="128"/>
    </row>
  </sheetData>
  <sheetProtection/>
  <mergeCells count="16">
    <mergeCell ref="C1:V1"/>
    <mergeCell ref="A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T4"/>
    <mergeCell ref="U3:V3"/>
    <mergeCell ref="W3:W4"/>
    <mergeCell ref="C72:I72"/>
    <mergeCell ref="C73:I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="70" zoomScaleNormal="70" zoomScalePageLayoutView="0" workbookViewId="0" topLeftCell="D1">
      <selection activeCell="R15" sqref="R15"/>
    </sheetView>
  </sheetViews>
  <sheetFormatPr defaultColWidth="9.00390625" defaultRowHeight="12.75"/>
  <cols>
    <col min="1" max="1" width="5.125" style="1" customWidth="1"/>
    <col min="2" max="2" width="4.125" style="1" customWidth="1"/>
    <col min="3" max="3" width="78.625" style="1" customWidth="1"/>
    <col min="4" max="4" width="19.00390625" style="1" customWidth="1"/>
    <col min="5" max="5" width="16.875" style="1" customWidth="1"/>
    <col min="6" max="6" width="13.875" style="1" customWidth="1"/>
    <col min="7" max="16" width="14.00390625" style="1" bestFit="1" customWidth="1"/>
    <col min="17" max="17" width="15.875" style="1" bestFit="1" customWidth="1"/>
    <col min="18" max="18" width="14.25390625" style="1" bestFit="1" customWidth="1"/>
    <col min="19" max="19" width="15.875" style="1" bestFit="1" customWidth="1"/>
    <col min="20" max="20" width="17.375" style="1" bestFit="1" customWidth="1"/>
    <col min="21" max="22" width="12.375" style="1" customWidth="1"/>
    <col min="23" max="23" width="18.125" style="1" customWidth="1"/>
    <col min="24" max="16384" width="9.125" style="1" customWidth="1"/>
  </cols>
  <sheetData>
    <row r="1" spans="3:21" ht="33" customHeight="1">
      <c r="C1" s="134" t="s">
        <v>10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3" spans="3:23" ht="47.25" customHeight="1">
      <c r="C3" s="135"/>
      <c r="D3" s="131" t="s">
        <v>68</v>
      </c>
      <c r="E3" s="132" t="s">
        <v>69</v>
      </c>
      <c r="F3" s="131" t="s">
        <v>0</v>
      </c>
      <c r="G3" s="131"/>
      <c r="H3" s="131" t="s">
        <v>1</v>
      </c>
      <c r="I3" s="131"/>
      <c r="J3" s="131" t="s">
        <v>2</v>
      </c>
      <c r="K3" s="131"/>
      <c r="L3" s="131" t="s">
        <v>3</v>
      </c>
      <c r="M3" s="131"/>
      <c r="N3" s="131" t="s">
        <v>4</v>
      </c>
      <c r="O3" s="131"/>
      <c r="P3" s="131" t="s">
        <v>5</v>
      </c>
      <c r="Q3" s="131"/>
      <c r="R3" s="131" t="s">
        <v>6</v>
      </c>
      <c r="S3" s="131"/>
      <c r="T3" s="132" t="s">
        <v>7</v>
      </c>
      <c r="U3" s="131" t="s">
        <v>8</v>
      </c>
      <c r="V3" s="131"/>
      <c r="W3" s="132" t="s">
        <v>70</v>
      </c>
    </row>
    <row r="4" spans="3:23" s="3" customFormat="1" ht="36" customHeight="1" thickBot="1">
      <c r="C4" s="135"/>
      <c r="D4" s="131"/>
      <c r="E4" s="132"/>
      <c r="F4" s="4">
        <v>2015</v>
      </c>
      <c r="G4" s="4">
        <v>2016</v>
      </c>
      <c r="H4" s="4">
        <v>2015</v>
      </c>
      <c r="I4" s="4">
        <v>2016</v>
      </c>
      <c r="J4" s="4">
        <v>2015</v>
      </c>
      <c r="K4" s="4">
        <v>2016</v>
      </c>
      <c r="L4" s="4">
        <v>2015</v>
      </c>
      <c r="M4" s="4">
        <v>2016</v>
      </c>
      <c r="N4" s="4">
        <v>2015</v>
      </c>
      <c r="O4" s="4">
        <v>2016</v>
      </c>
      <c r="P4" s="4">
        <v>2015</v>
      </c>
      <c r="Q4" s="58">
        <v>2016</v>
      </c>
      <c r="R4" s="4">
        <v>2014</v>
      </c>
      <c r="S4" s="4">
        <v>2015</v>
      </c>
      <c r="T4" s="132"/>
      <c r="U4" s="2">
        <v>2015</v>
      </c>
      <c r="V4" s="4">
        <v>2016</v>
      </c>
      <c r="W4" s="132"/>
    </row>
    <row r="5" spans="1:23" s="9" customFormat="1" ht="29.25" customHeight="1" thickBot="1">
      <c r="A5" s="5"/>
      <c r="B5" s="6"/>
      <c r="C5" s="7" t="s">
        <v>11</v>
      </c>
      <c r="D5" s="8">
        <f>(D6+D14+D24+D32+D39+D44+D49)-D52</f>
        <v>2437165804.83</v>
      </c>
      <c r="E5" s="8">
        <f>(E6+E14+E24+E32+E39+E44+E49)-E52</f>
        <v>977979000</v>
      </c>
      <c r="F5" s="8">
        <f aca="true" t="shared" si="0" ref="F5:Q5">SUM(F6+F14+F24+F32+F39+F44)-F52</f>
        <v>102708501.17999999</v>
      </c>
      <c r="G5" s="8">
        <f t="shared" si="0"/>
        <v>196612179.96</v>
      </c>
      <c r="H5" s="8">
        <f t="shared" si="0"/>
        <v>187700232.22</v>
      </c>
      <c r="I5" s="8">
        <f t="shared" si="0"/>
        <v>283941501.98</v>
      </c>
      <c r="J5" s="8">
        <f t="shared" si="0"/>
        <v>196005001.4</v>
      </c>
      <c r="K5" s="8">
        <f t="shared" si="0"/>
        <v>223549012.82999998</v>
      </c>
      <c r="L5" s="8">
        <f t="shared" si="0"/>
        <v>188270563.57999998</v>
      </c>
      <c r="M5" s="8">
        <f t="shared" si="0"/>
        <v>204598558.91</v>
      </c>
      <c r="N5" s="8">
        <f t="shared" si="0"/>
        <v>160721583.82999998</v>
      </c>
      <c r="O5" s="8">
        <f t="shared" si="0"/>
        <v>210352199.13</v>
      </c>
      <c r="P5" s="8">
        <f t="shared" si="0"/>
        <v>130477447.83</v>
      </c>
      <c r="Q5" s="59">
        <f t="shared" si="0"/>
        <v>1331957993.61</v>
      </c>
      <c r="R5" s="8">
        <f aca="true" t="shared" si="1" ref="R5:R36">F5+H5+J5+L5+N5+P5</f>
        <v>965883330.0399998</v>
      </c>
      <c r="S5" s="8">
        <f aca="true" t="shared" si="2" ref="S5:S36">G5+I5+K5+M5+O5+Q5</f>
        <v>2451011446.42</v>
      </c>
      <c r="T5" s="54">
        <f>(S5-R5)/R5*100</f>
        <v>153.75854103605835</v>
      </c>
      <c r="U5" s="55">
        <f>R5/D5*100</f>
        <v>39.63141646439493</v>
      </c>
      <c r="V5" s="56">
        <f>(S5/E5)*100</f>
        <v>250.6200487351978</v>
      </c>
      <c r="W5" s="8">
        <f>(W6+W24+W32+W39+W44)-W52</f>
        <v>2287922000</v>
      </c>
    </row>
    <row r="6" spans="1:23" s="15" customFormat="1" ht="24.75" customHeight="1" thickTop="1">
      <c r="A6" s="10" t="s">
        <v>12</v>
      </c>
      <c r="B6" s="11"/>
      <c r="C6" s="12" t="s">
        <v>13</v>
      </c>
      <c r="D6" s="13">
        <f>SUM(D7:D13)</f>
        <v>224968595.68</v>
      </c>
      <c r="E6" s="13">
        <f aca="true" t="shared" si="3" ref="E6:Q6">SUM(E7:E13)</f>
        <v>500000</v>
      </c>
      <c r="F6" s="13">
        <f t="shared" si="3"/>
        <v>16207901.19</v>
      </c>
      <c r="G6" s="13">
        <f t="shared" si="3"/>
        <v>19348737.57</v>
      </c>
      <c r="H6" s="13">
        <f t="shared" si="3"/>
        <v>16718753.49</v>
      </c>
      <c r="I6" s="13">
        <f t="shared" si="3"/>
        <v>28160666.78</v>
      </c>
      <c r="J6" s="13">
        <f t="shared" si="3"/>
        <v>18765699.22</v>
      </c>
      <c r="K6" s="13">
        <f t="shared" si="3"/>
        <v>24215459.46</v>
      </c>
      <c r="L6" s="13">
        <f t="shared" si="3"/>
        <v>20504221.56</v>
      </c>
      <c r="M6" s="13">
        <f t="shared" si="3"/>
        <v>22022377.53</v>
      </c>
      <c r="N6" s="13">
        <f t="shared" si="3"/>
        <v>18123024.44</v>
      </c>
      <c r="O6" s="13">
        <f t="shared" si="3"/>
        <v>23130288.9</v>
      </c>
      <c r="P6" s="13">
        <f t="shared" si="3"/>
        <v>8821071.97</v>
      </c>
      <c r="Q6" s="60">
        <f t="shared" si="3"/>
        <v>145419974.62</v>
      </c>
      <c r="R6" s="47">
        <f t="shared" si="1"/>
        <v>99140671.86999999</v>
      </c>
      <c r="S6" s="47">
        <f t="shared" si="2"/>
        <v>262297504.86</v>
      </c>
      <c r="T6" s="48">
        <f>(S6-R6)/R6*100</f>
        <v>164.57103821521645</v>
      </c>
      <c r="U6" s="44">
        <f>R6/D6*100</f>
        <v>44.06867170519202</v>
      </c>
      <c r="V6" s="45">
        <f>(S6/E6)*100</f>
        <v>52459.500972</v>
      </c>
      <c r="W6" s="14">
        <f>SUM(W7:W13)</f>
        <v>220000000</v>
      </c>
    </row>
    <row r="7" spans="1:23" ht="24.75" customHeight="1">
      <c r="A7" s="16" t="s">
        <v>12</v>
      </c>
      <c r="B7" s="17">
        <v>1</v>
      </c>
      <c r="C7" s="18" t="s">
        <v>14</v>
      </c>
      <c r="D7" s="19"/>
      <c r="E7" s="20"/>
      <c r="F7" s="41"/>
      <c r="G7" s="41"/>
      <c r="H7" s="20"/>
      <c r="I7" s="20"/>
      <c r="J7" s="20"/>
      <c r="K7" s="20"/>
      <c r="L7" s="20"/>
      <c r="M7" s="20"/>
      <c r="N7" s="20"/>
      <c r="O7" s="20"/>
      <c r="P7" s="20"/>
      <c r="Q7" s="61"/>
      <c r="R7" s="42">
        <f t="shared" si="1"/>
        <v>0</v>
      </c>
      <c r="S7" s="42">
        <f t="shared" si="2"/>
        <v>0</v>
      </c>
      <c r="T7" s="43" t="s">
        <v>9</v>
      </c>
      <c r="U7" s="44"/>
      <c r="V7" s="45"/>
      <c r="W7" s="20"/>
    </row>
    <row r="8" spans="1:23" ht="24.75" customHeight="1">
      <c r="A8" s="16" t="s">
        <v>12</v>
      </c>
      <c r="B8" s="17">
        <v>2</v>
      </c>
      <c r="C8" s="18" t="s">
        <v>15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61"/>
      <c r="R8" s="42">
        <f t="shared" si="1"/>
        <v>0</v>
      </c>
      <c r="S8" s="42">
        <f t="shared" si="2"/>
        <v>0</v>
      </c>
      <c r="T8" s="43" t="s">
        <v>9</v>
      </c>
      <c r="U8" s="44"/>
      <c r="V8" s="45"/>
      <c r="W8" s="20"/>
    </row>
    <row r="9" spans="1:23" ht="24.75" customHeight="1">
      <c r="A9" s="16" t="s">
        <v>12</v>
      </c>
      <c r="B9" s="17">
        <v>3</v>
      </c>
      <c r="C9" s="18" t="s">
        <v>16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61"/>
      <c r="R9" s="42">
        <f t="shared" si="1"/>
        <v>0</v>
      </c>
      <c r="S9" s="42">
        <f t="shared" si="2"/>
        <v>0</v>
      </c>
      <c r="T9" s="43" t="s">
        <v>9</v>
      </c>
      <c r="U9" s="44"/>
      <c r="V9" s="45"/>
      <c r="W9" s="20"/>
    </row>
    <row r="10" spans="1:23" ht="24.75" customHeight="1">
      <c r="A10" s="16" t="s">
        <v>12</v>
      </c>
      <c r="B10" s="17">
        <v>4</v>
      </c>
      <c r="C10" s="18" t="s">
        <v>17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61"/>
      <c r="R10" s="42">
        <f t="shared" si="1"/>
        <v>0</v>
      </c>
      <c r="S10" s="42">
        <f t="shared" si="2"/>
        <v>0</v>
      </c>
      <c r="T10" s="43" t="s">
        <v>9</v>
      </c>
      <c r="U10" s="44"/>
      <c r="V10" s="45"/>
      <c r="W10" s="20"/>
    </row>
    <row r="11" spans="1:23" ht="24.75" customHeight="1">
      <c r="A11" s="16" t="s">
        <v>12</v>
      </c>
      <c r="B11" s="17">
        <v>5</v>
      </c>
      <c r="C11" s="18" t="s">
        <v>18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61"/>
      <c r="R11" s="42">
        <f t="shared" si="1"/>
        <v>0</v>
      </c>
      <c r="S11" s="42">
        <f t="shared" si="2"/>
        <v>0</v>
      </c>
      <c r="T11" s="43" t="s">
        <v>9</v>
      </c>
      <c r="U11" s="44"/>
      <c r="V11" s="45"/>
      <c r="W11" s="20"/>
    </row>
    <row r="12" spans="1:23" ht="24.75" customHeight="1">
      <c r="A12" s="16" t="s">
        <v>12</v>
      </c>
      <c r="B12" s="17">
        <v>6</v>
      </c>
      <c r="C12" s="18" t="s">
        <v>19</v>
      </c>
      <c r="D12" s="19">
        <v>224968595.68</v>
      </c>
      <c r="E12" s="20">
        <v>500000</v>
      </c>
      <c r="F12" s="20">
        <v>16207901.19</v>
      </c>
      <c r="G12" s="20">
        <v>19348737.57</v>
      </c>
      <c r="H12" s="20">
        <f>(32926654.68)-F12</f>
        <v>16718753.49</v>
      </c>
      <c r="I12" s="20">
        <v>28160666.78</v>
      </c>
      <c r="J12" s="20">
        <v>18765699.22</v>
      </c>
      <c r="K12" s="20">
        <v>24215459.46</v>
      </c>
      <c r="L12" s="20">
        <v>20504221.56</v>
      </c>
      <c r="M12" s="20">
        <v>22022377.53</v>
      </c>
      <c r="N12" s="20">
        <v>18123024.44</v>
      </c>
      <c r="O12" s="20">
        <v>23130288.9</v>
      </c>
      <c r="P12" s="20">
        <v>8821071.97</v>
      </c>
      <c r="Q12" s="61">
        <v>145419974.62</v>
      </c>
      <c r="R12" s="42">
        <f t="shared" si="1"/>
        <v>99140671.86999999</v>
      </c>
      <c r="S12" s="42">
        <f t="shared" si="2"/>
        <v>262297504.86</v>
      </c>
      <c r="T12" s="43">
        <f>(S12-R12)/R12*100</f>
        <v>164.57103821521645</v>
      </c>
      <c r="U12" s="46">
        <f>R12/D12*100</f>
        <v>44.06867170519202</v>
      </c>
      <c r="V12" s="45">
        <f>(S12/E12)*100</f>
        <v>52459.500972</v>
      </c>
      <c r="W12" s="20">
        <v>220000000</v>
      </c>
    </row>
    <row r="13" spans="1:23" ht="24.75" customHeight="1">
      <c r="A13" s="16" t="s">
        <v>12</v>
      </c>
      <c r="B13" s="17">
        <v>9</v>
      </c>
      <c r="C13" s="18" t="s">
        <v>20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61"/>
      <c r="R13" s="42">
        <f t="shared" si="1"/>
        <v>0</v>
      </c>
      <c r="S13" s="42">
        <f t="shared" si="2"/>
        <v>0</v>
      </c>
      <c r="T13" s="43" t="s">
        <v>9</v>
      </c>
      <c r="U13" s="44"/>
      <c r="V13" s="45"/>
      <c r="W13" s="20"/>
    </row>
    <row r="14" spans="1:23" ht="24.75" customHeight="1">
      <c r="A14" s="21" t="s">
        <v>21</v>
      </c>
      <c r="B14" s="22"/>
      <c r="C14" s="23" t="s">
        <v>22</v>
      </c>
      <c r="D14" s="57">
        <f>SUM(D15:D23)</f>
        <v>0</v>
      </c>
      <c r="E14" s="57">
        <f aca="true" t="shared" si="4" ref="E14:Q14">SUM(E15:E23)</f>
        <v>0</v>
      </c>
      <c r="F14" s="57">
        <f t="shared" si="4"/>
        <v>0</v>
      </c>
      <c r="G14" s="57">
        <f t="shared" si="4"/>
        <v>0</v>
      </c>
      <c r="H14" s="57">
        <f t="shared" si="4"/>
        <v>0</v>
      </c>
      <c r="I14" s="57">
        <f t="shared" si="4"/>
        <v>0</v>
      </c>
      <c r="J14" s="57">
        <f t="shared" si="4"/>
        <v>0</v>
      </c>
      <c r="K14" s="57">
        <f t="shared" si="4"/>
        <v>0</v>
      </c>
      <c r="L14" s="57">
        <f t="shared" si="4"/>
        <v>0</v>
      </c>
      <c r="M14" s="57">
        <f t="shared" si="4"/>
        <v>0</v>
      </c>
      <c r="N14" s="57">
        <f t="shared" si="4"/>
        <v>0</v>
      </c>
      <c r="O14" s="57">
        <f t="shared" si="4"/>
        <v>0</v>
      </c>
      <c r="P14" s="57">
        <f t="shared" si="4"/>
        <v>0</v>
      </c>
      <c r="Q14" s="62">
        <f t="shared" si="4"/>
        <v>0</v>
      </c>
      <c r="R14" s="47">
        <f t="shared" si="1"/>
        <v>0</v>
      </c>
      <c r="S14" s="47">
        <f t="shared" si="2"/>
        <v>0</v>
      </c>
      <c r="T14" s="43" t="s">
        <v>9</v>
      </c>
      <c r="U14" s="44"/>
      <c r="V14" s="45"/>
      <c r="W14" s="25">
        <f>SUM(W$15:W$23)</f>
        <v>0</v>
      </c>
    </row>
    <row r="15" spans="1:23" s="15" customFormat="1" ht="24.75" customHeight="1">
      <c r="A15" s="16" t="s">
        <v>21</v>
      </c>
      <c r="B15" s="17">
        <v>1</v>
      </c>
      <c r="C15" s="18" t="s">
        <v>23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63"/>
      <c r="R15" s="42">
        <f t="shared" si="1"/>
        <v>0</v>
      </c>
      <c r="S15" s="42">
        <f t="shared" si="2"/>
        <v>0</v>
      </c>
      <c r="T15" s="43" t="s">
        <v>9</v>
      </c>
      <c r="U15" s="44"/>
      <c r="V15" s="45"/>
      <c r="W15" s="25"/>
    </row>
    <row r="16" spans="1:23" ht="24.75" customHeight="1">
      <c r="A16" s="16" t="s">
        <v>21</v>
      </c>
      <c r="B16" s="17">
        <v>2</v>
      </c>
      <c r="C16" s="18" t="s">
        <v>24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61"/>
      <c r="R16" s="42">
        <f t="shared" si="1"/>
        <v>0</v>
      </c>
      <c r="S16" s="42">
        <f t="shared" si="2"/>
        <v>0</v>
      </c>
      <c r="T16" s="43" t="s">
        <v>9</v>
      </c>
      <c r="U16" s="44"/>
      <c r="V16" s="45"/>
      <c r="W16" s="20"/>
    </row>
    <row r="17" spans="1:23" ht="24.75" customHeight="1">
      <c r="A17" s="16" t="s">
        <v>21</v>
      </c>
      <c r="B17" s="17">
        <v>3</v>
      </c>
      <c r="C17" s="18" t="s">
        <v>25</v>
      </c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61"/>
      <c r="R17" s="42">
        <f t="shared" si="1"/>
        <v>0</v>
      </c>
      <c r="S17" s="42">
        <f t="shared" si="2"/>
        <v>0</v>
      </c>
      <c r="T17" s="43" t="s">
        <v>9</v>
      </c>
      <c r="U17" s="44"/>
      <c r="V17" s="45"/>
      <c r="W17" s="20"/>
    </row>
    <row r="18" spans="1:23" ht="24.75" customHeight="1">
      <c r="A18" s="16" t="s">
        <v>21</v>
      </c>
      <c r="B18" s="17">
        <v>4</v>
      </c>
      <c r="C18" s="18" t="s">
        <v>26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61"/>
      <c r="R18" s="42">
        <f t="shared" si="1"/>
        <v>0</v>
      </c>
      <c r="S18" s="42">
        <f t="shared" si="2"/>
        <v>0</v>
      </c>
      <c r="T18" s="43" t="s">
        <v>9</v>
      </c>
      <c r="U18" s="44"/>
      <c r="V18" s="45"/>
      <c r="W18" s="20"/>
    </row>
    <row r="19" spans="1:23" ht="24.75" customHeight="1">
      <c r="A19" s="16" t="s">
        <v>21</v>
      </c>
      <c r="B19" s="17">
        <v>5</v>
      </c>
      <c r="C19" s="18" t="s">
        <v>27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61"/>
      <c r="R19" s="42">
        <f t="shared" si="1"/>
        <v>0</v>
      </c>
      <c r="S19" s="42">
        <f t="shared" si="2"/>
        <v>0</v>
      </c>
      <c r="T19" s="43" t="s">
        <v>9</v>
      </c>
      <c r="U19" s="44"/>
      <c r="V19" s="45"/>
      <c r="W19" s="20"/>
    </row>
    <row r="20" spans="1:23" ht="24.75" customHeight="1">
      <c r="A20" s="16" t="s">
        <v>21</v>
      </c>
      <c r="B20" s="17">
        <v>6</v>
      </c>
      <c r="C20" s="18" t="s">
        <v>28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61"/>
      <c r="R20" s="42">
        <f t="shared" si="1"/>
        <v>0</v>
      </c>
      <c r="S20" s="42">
        <f t="shared" si="2"/>
        <v>0</v>
      </c>
      <c r="T20" s="43" t="s">
        <v>9</v>
      </c>
      <c r="U20" s="44"/>
      <c r="V20" s="45"/>
      <c r="W20" s="20"/>
    </row>
    <row r="21" spans="1:23" ht="24.75" customHeight="1">
      <c r="A21" s="16" t="s">
        <v>21</v>
      </c>
      <c r="B21" s="17">
        <v>7</v>
      </c>
      <c r="C21" s="18" t="s">
        <v>29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61"/>
      <c r="R21" s="42">
        <f t="shared" si="1"/>
        <v>0</v>
      </c>
      <c r="S21" s="42">
        <f t="shared" si="2"/>
        <v>0</v>
      </c>
      <c r="T21" s="43" t="s">
        <v>9</v>
      </c>
      <c r="U21" s="44"/>
      <c r="V21" s="45"/>
      <c r="W21" s="20"/>
    </row>
    <row r="22" spans="1:23" ht="24.75" customHeight="1">
      <c r="A22" s="16" t="s">
        <v>21</v>
      </c>
      <c r="B22" s="17">
        <v>8</v>
      </c>
      <c r="C22" s="18" t="s">
        <v>30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61"/>
      <c r="R22" s="42">
        <f t="shared" si="1"/>
        <v>0</v>
      </c>
      <c r="S22" s="42">
        <f t="shared" si="2"/>
        <v>0</v>
      </c>
      <c r="T22" s="43" t="s">
        <v>9</v>
      </c>
      <c r="U22" s="44"/>
      <c r="V22" s="45"/>
      <c r="W22" s="20"/>
    </row>
    <row r="23" spans="1:23" s="15" customFormat="1" ht="24.75" customHeight="1">
      <c r="A23" s="16" t="s">
        <v>21</v>
      </c>
      <c r="B23" s="17">
        <v>9</v>
      </c>
      <c r="C23" s="18" t="s">
        <v>31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3"/>
      <c r="R23" s="42">
        <f t="shared" si="1"/>
        <v>0</v>
      </c>
      <c r="S23" s="42">
        <f t="shared" si="2"/>
        <v>0</v>
      </c>
      <c r="T23" s="43" t="s">
        <v>9</v>
      </c>
      <c r="U23" s="44"/>
      <c r="V23" s="45"/>
      <c r="W23" s="25"/>
    </row>
    <row r="24" spans="1:23" ht="24.75" customHeight="1">
      <c r="A24" s="21" t="s">
        <v>32</v>
      </c>
      <c r="B24" s="22"/>
      <c r="C24" s="23" t="s">
        <v>33</v>
      </c>
      <c r="D24" s="24">
        <f>SUM(D25:D31)</f>
        <v>1098246383.7700002</v>
      </c>
      <c r="E24" s="24">
        <f aca="true" t="shared" si="5" ref="E24:S24">SUM(E25:E31)</f>
        <v>66434000</v>
      </c>
      <c r="F24" s="24">
        <f t="shared" si="5"/>
        <v>63167500.16</v>
      </c>
      <c r="G24" s="24">
        <f t="shared" si="5"/>
        <v>85183654.7</v>
      </c>
      <c r="H24" s="24">
        <f t="shared" si="5"/>
        <v>69993007.61</v>
      </c>
      <c r="I24" s="24">
        <f t="shared" si="5"/>
        <v>99323067.54</v>
      </c>
      <c r="J24" s="24">
        <f t="shared" si="5"/>
        <v>84308694.42</v>
      </c>
      <c r="K24" s="24">
        <f t="shared" si="5"/>
        <v>117244423.61999999</v>
      </c>
      <c r="L24" s="24">
        <f t="shared" si="5"/>
        <v>95227521.53999999</v>
      </c>
      <c r="M24" s="24">
        <f t="shared" si="5"/>
        <v>100906567.05</v>
      </c>
      <c r="N24" s="24">
        <f t="shared" si="5"/>
        <v>70123563.75</v>
      </c>
      <c r="O24" s="24">
        <f t="shared" si="5"/>
        <v>105666026.76</v>
      </c>
      <c r="P24" s="24">
        <f t="shared" si="5"/>
        <v>48721881.38</v>
      </c>
      <c r="Q24" s="64">
        <f t="shared" si="5"/>
        <v>610606107.32</v>
      </c>
      <c r="R24" s="24">
        <f t="shared" si="5"/>
        <v>431542168.8599999</v>
      </c>
      <c r="S24" s="24">
        <f t="shared" si="5"/>
        <v>1118929846.99</v>
      </c>
      <c r="T24" s="48">
        <f>(S24-R24)/R24*100</f>
        <v>159.28632882989498</v>
      </c>
      <c r="U24" s="44">
        <f>R24/D24*100</f>
        <v>39.29374821873991</v>
      </c>
      <c r="V24" s="45">
        <f>(S24/E24)*100</f>
        <v>1684.272882846133</v>
      </c>
      <c r="W24" s="25">
        <f>SUM(W$25:W$31)</f>
        <v>1107500000</v>
      </c>
    </row>
    <row r="25" spans="1:23" ht="24.75" customHeight="1">
      <c r="A25" s="26" t="s">
        <v>32</v>
      </c>
      <c r="B25" s="27">
        <v>1</v>
      </c>
      <c r="C25" s="28" t="s">
        <v>34</v>
      </c>
      <c r="D25" s="19">
        <v>1074441132.89</v>
      </c>
      <c r="E25" s="20">
        <v>65726000</v>
      </c>
      <c r="F25" s="20">
        <v>61556879.87</v>
      </c>
      <c r="G25" s="20">
        <v>83426093.28</v>
      </c>
      <c r="H25" s="20">
        <v>67703405.08</v>
      </c>
      <c r="I25" s="20">
        <v>97687648.68</v>
      </c>
      <c r="J25" s="20">
        <v>82322061.13</v>
      </c>
      <c r="K25" s="20">
        <v>115267429.52</v>
      </c>
      <c r="L25" s="20">
        <v>93507372.07</v>
      </c>
      <c r="M25" s="20">
        <v>98605348.4</v>
      </c>
      <c r="N25" s="20">
        <v>68373261.91</v>
      </c>
      <c r="O25" s="20">
        <v>103589846.36</v>
      </c>
      <c r="P25" s="20">
        <v>47976959.53</v>
      </c>
      <c r="Q25" s="61">
        <v>599185006.21</v>
      </c>
      <c r="R25" s="42">
        <f t="shared" si="1"/>
        <v>421439939.5899999</v>
      </c>
      <c r="S25" s="42">
        <f t="shared" si="2"/>
        <v>1097761372.45</v>
      </c>
      <c r="T25" s="43">
        <f>(S25-R25)/R25*100</f>
        <v>160.47872290366288</v>
      </c>
      <c r="U25" s="46">
        <f>R25/D25*100</f>
        <v>39.22410699750699</v>
      </c>
      <c r="V25" s="45">
        <f>(S25/E25)*100</f>
        <v>1670.2087034811186</v>
      </c>
      <c r="W25" s="20">
        <v>1089500000</v>
      </c>
    </row>
    <row r="26" spans="1:23" ht="24.75" customHeight="1">
      <c r="A26" s="26" t="s">
        <v>32</v>
      </c>
      <c r="B26" s="27">
        <v>2</v>
      </c>
      <c r="C26" s="28" t="s">
        <v>35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61"/>
      <c r="R26" s="42">
        <f t="shared" si="1"/>
        <v>0</v>
      </c>
      <c r="S26" s="42">
        <f t="shared" si="2"/>
        <v>0</v>
      </c>
      <c r="T26" s="43" t="s">
        <v>9</v>
      </c>
      <c r="U26" s="44"/>
      <c r="V26" s="45"/>
      <c r="W26" s="20"/>
    </row>
    <row r="27" spans="1:23" s="15" customFormat="1" ht="24.75" customHeight="1">
      <c r="A27" s="26" t="s">
        <v>32</v>
      </c>
      <c r="B27" s="27">
        <v>3</v>
      </c>
      <c r="C27" s="18" t="s">
        <v>36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63"/>
      <c r="R27" s="42">
        <f t="shared" si="1"/>
        <v>0</v>
      </c>
      <c r="S27" s="42">
        <f t="shared" si="2"/>
        <v>0</v>
      </c>
      <c r="T27" s="43" t="s">
        <v>9</v>
      </c>
      <c r="U27" s="44"/>
      <c r="V27" s="45"/>
      <c r="W27" s="25"/>
    </row>
    <row r="28" spans="1:23" ht="24.75" customHeight="1">
      <c r="A28" s="26" t="s">
        <v>32</v>
      </c>
      <c r="B28" s="27">
        <v>4</v>
      </c>
      <c r="C28" s="28" t="s">
        <v>37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61"/>
      <c r="R28" s="42">
        <f t="shared" si="1"/>
        <v>0</v>
      </c>
      <c r="S28" s="42">
        <f t="shared" si="2"/>
        <v>0</v>
      </c>
      <c r="T28" s="43" t="s">
        <v>38</v>
      </c>
      <c r="U28" s="44"/>
      <c r="V28" s="45"/>
      <c r="W28" s="20"/>
    </row>
    <row r="29" spans="1:23" ht="24.75" customHeight="1">
      <c r="A29" s="26" t="s">
        <v>32</v>
      </c>
      <c r="B29" s="17">
        <v>5</v>
      </c>
      <c r="C29" s="18" t="s">
        <v>39</v>
      </c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61"/>
      <c r="R29" s="42">
        <f t="shared" si="1"/>
        <v>0</v>
      </c>
      <c r="S29" s="42">
        <f t="shared" si="2"/>
        <v>0</v>
      </c>
      <c r="T29" s="43" t="s">
        <v>9</v>
      </c>
      <c r="U29" s="44"/>
      <c r="V29" s="45"/>
      <c r="W29" s="20"/>
    </row>
    <row r="30" spans="1:23" ht="24.75" customHeight="1">
      <c r="A30" s="26" t="s">
        <v>32</v>
      </c>
      <c r="B30" s="27">
        <v>6</v>
      </c>
      <c r="C30" s="28" t="s">
        <v>40</v>
      </c>
      <c r="D30" s="19">
        <v>16961910.18</v>
      </c>
      <c r="E30" s="20">
        <v>707000</v>
      </c>
      <c r="F30" s="20">
        <v>1349336.91</v>
      </c>
      <c r="G30" s="20">
        <v>1424394.4</v>
      </c>
      <c r="H30" s="20">
        <v>1384141.87</v>
      </c>
      <c r="I30" s="20">
        <v>1264894.86</v>
      </c>
      <c r="J30" s="20">
        <v>1464823.28</v>
      </c>
      <c r="K30" s="20">
        <v>1535146.41</v>
      </c>
      <c r="L30" s="20">
        <v>1203740.5</v>
      </c>
      <c r="M30" s="20">
        <v>1033797.44</v>
      </c>
      <c r="N30" s="20">
        <v>1188036.42</v>
      </c>
      <c r="O30" s="20">
        <v>1274314.75</v>
      </c>
      <c r="P30" s="20">
        <v>734886.77</v>
      </c>
      <c r="Q30" s="61">
        <v>8174137.21</v>
      </c>
      <c r="R30" s="42">
        <f t="shared" si="1"/>
        <v>7324965.75</v>
      </c>
      <c r="S30" s="42">
        <f t="shared" si="2"/>
        <v>14706685.07</v>
      </c>
      <c r="T30" s="43">
        <f>(S30-R30)/R30*100</f>
        <v>100.77479638727323</v>
      </c>
      <c r="U30" s="46">
        <f>R30/D30*100</f>
        <v>43.18479270475656</v>
      </c>
      <c r="V30" s="45">
        <f>(S30/E30)*100</f>
        <v>2080.153475247525</v>
      </c>
      <c r="W30" s="20">
        <v>13000000</v>
      </c>
    </row>
    <row r="31" spans="1:23" ht="24.75" customHeight="1">
      <c r="A31" s="26" t="s">
        <v>32</v>
      </c>
      <c r="B31" s="27">
        <v>9</v>
      </c>
      <c r="C31" s="28" t="s">
        <v>41</v>
      </c>
      <c r="D31" s="19">
        <v>6843340.7</v>
      </c>
      <c r="E31" s="20">
        <v>1000</v>
      </c>
      <c r="F31" s="20">
        <v>261283.38</v>
      </c>
      <c r="G31" s="20">
        <v>333167.02</v>
      </c>
      <c r="H31" s="20">
        <v>905460.66</v>
      </c>
      <c r="I31" s="20">
        <v>370524</v>
      </c>
      <c r="J31" s="20">
        <v>521810.01</v>
      </c>
      <c r="K31" s="20">
        <v>441847.69</v>
      </c>
      <c r="L31" s="20">
        <v>516408.97</v>
      </c>
      <c r="M31" s="20">
        <v>1267421.21</v>
      </c>
      <c r="N31" s="20">
        <v>562265.42</v>
      </c>
      <c r="O31" s="20">
        <v>801865.65</v>
      </c>
      <c r="P31" s="20">
        <v>10035.08</v>
      </c>
      <c r="Q31" s="61">
        <v>3246963.9</v>
      </c>
      <c r="R31" s="42">
        <f t="shared" si="1"/>
        <v>2777263.52</v>
      </c>
      <c r="S31" s="42">
        <f t="shared" si="2"/>
        <v>6461789.47</v>
      </c>
      <c r="T31" s="43">
        <f>(S31-R31)/R31*100</f>
        <v>132.66749530487476</v>
      </c>
      <c r="U31" s="46">
        <f>R31/D31*100</f>
        <v>40.58344661986506</v>
      </c>
      <c r="V31" s="45">
        <f>(S31/E31)*100</f>
        <v>646178.9469999999</v>
      </c>
      <c r="W31" s="20">
        <v>5000000</v>
      </c>
    </row>
    <row r="32" spans="1:23" ht="24.75" customHeight="1">
      <c r="A32" s="21" t="s">
        <v>42</v>
      </c>
      <c r="B32" s="22"/>
      <c r="C32" s="23" t="s">
        <v>43</v>
      </c>
      <c r="D32" s="24">
        <f>SUM(D33:D38)</f>
        <v>1038715214.16</v>
      </c>
      <c r="E32" s="24">
        <f aca="true" t="shared" si="6" ref="E32:S32">SUM(E33:E38)</f>
        <v>890002000</v>
      </c>
      <c r="F32" s="24">
        <f t="shared" si="6"/>
        <v>18400000</v>
      </c>
      <c r="G32" s="24">
        <f t="shared" si="6"/>
        <v>86000059.32</v>
      </c>
      <c r="H32" s="24">
        <f t="shared" si="6"/>
        <v>96556158.9</v>
      </c>
      <c r="I32" s="24">
        <f t="shared" si="6"/>
        <v>149184287.39</v>
      </c>
      <c r="J32" s="24">
        <f t="shared" si="6"/>
        <v>87630430.55</v>
      </c>
      <c r="K32" s="24">
        <f t="shared" si="6"/>
        <v>74170187.86</v>
      </c>
      <c r="L32" s="24">
        <f t="shared" si="6"/>
        <v>67517466.79</v>
      </c>
      <c r="M32" s="24">
        <f t="shared" si="6"/>
        <v>74167148.31</v>
      </c>
      <c r="N32" s="24">
        <f t="shared" si="6"/>
        <v>67501000</v>
      </c>
      <c r="O32" s="24">
        <f t="shared" si="6"/>
        <v>74171699.42</v>
      </c>
      <c r="P32" s="24">
        <f t="shared" si="6"/>
        <v>67513166.49</v>
      </c>
      <c r="Q32" s="64">
        <f t="shared" si="6"/>
        <v>531860619.59</v>
      </c>
      <c r="R32" s="24">
        <f t="shared" si="6"/>
        <v>405118222.73</v>
      </c>
      <c r="S32" s="24">
        <f t="shared" si="6"/>
        <v>989554001.89</v>
      </c>
      <c r="T32" s="48">
        <f>(S32-R32)/R32*100</f>
        <v>144.2630191309637</v>
      </c>
      <c r="U32" s="44">
        <f>R32/D32*100</f>
        <v>39.00185702561559</v>
      </c>
      <c r="V32" s="45">
        <f>(S32/E32)*100</f>
        <v>111.18559305372347</v>
      </c>
      <c r="W32" s="25">
        <f>SUM(W$33:W$38)</f>
        <v>890030000</v>
      </c>
    </row>
    <row r="33" spans="1:23" ht="24.75" customHeight="1">
      <c r="A33" s="26" t="s">
        <v>42</v>
      </c>
      <c r="B33" s="27">
        <v>1</v>
      </c>
      <c r="C33" s="18" t="s">
        <v>44</v>
      </c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61"/>
      <c r="R33" s="42">
        <f t="shared" si="1"/>
        <v>0</v>
      </c>
      <c r="S33" s="42">
        <f t="shared" si="2"/>
        <v>0</v>
      </c>
      <c r="T33" s="43" t="s">
        <v>9</v>
      </c>
      <c r="U33" s="44" t="s">
        <v>9</v>
      </c>
      <c r="V33" s="45" t="s">
        <v>9</v>
      </c>
      <c r="W33" s="20"/>
    </row>
    <row r="34" spans="1:23" s="15" customFormat="1" ht="24.75" customHeight="1">
      <c r="A34" s="26" t="s">
        <v>42</v>
      </c>
      <c r="B34" s="27">
        <v>2</v>
      </c>
      <c r="C34" s="18" t="s">
        <v>45</v>
      </c>
      <c r="D34" s="19">
        <v>1038598000</v>
      </c>
      <c r="E34" s="20">
        <v>890000000</v>
      </c>
      <c r="F34" s="20">
        <v>18400000</v>
      </c>
      <c r="G34" s="20">
        <v>86000000</v>
      </c>
      <c r="H34" s="20">
        <v>96500000</v>
      </c>
      <c r="I34" s="20">
        <v>149167000</v>
      </c>
      <c r="J34" s="20">
        <v>87602000</v>
      </c>
      <c r="K34" s="20">
        <v>74167000</v>
      </c>
      <c r="L34" s="20">
        <v>67501000</v>
      </c>
      <c r="M34" s="20">
        <v>74167000</v>
      </c>
      <c r="N34" s="20">
        <v>67501000</v>
      </c>
      <c r="O34" s="20">
        <v>74167000</v>
      </c>
      <c r="P34" s="20">
        <v>67501000</v>
      </c>
      <c r="Q34" s="61">
        <v>531835000</v>
      </c>
      <c r="R34" s="42">
        <f t="shared" si="1"/>
        <v>405005000</v>
      </c>
      <c r="S34" s="42">
        <f t="shared" si="2"/>
        <v>989503000</v>
      </c>
      <c r="T34" s="43">
        <f>(S34-R34)/R34*100</f>
        <v>144.31871211466526</v>
      </c>
      <c r="U34" s="46">
        <f>R34/D34*100</f>
        <v>38.99535720269055</v>
      </c>
      <c r="V34" s="45">
        <f>(S34/E34)*100</f>
        <v>111.18011235955056</v>
      </c>
      <c r="W34" s="20">
        <v>890000000</v>
      </c>
    </row>
    <row r="35" spans="1:23" ht="24.75" customHeight="1">
      <c r="A35" s="26" t="s">
        <v>42</v>
      </c>
      <c r="B35" s="27">
        <v>3</v>
      </c>
      <c r="C35" s="18" t="s">
        <v>46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61"/>
      <c r="R35" s="42">
        <f t="shared" si="1"/>
        <v>0</v>
      </c>
      <c r="S35" s="42">
        <f t="shared" si="2"/>
        <v>0</v>
      </c>
      <c r="T35" s="43" t="s">
        <v>9</v>
      </c>
      <c r="U35" s="46" t="s">
        <v>9</v>
      </c>
      <c r="V35" s="45" t="s">
        <v>9</v>
      </c>
      <c r="W35" s="20"/>
    </row>
    <row r="36" spans="1:23" ht="24.75" customHeight="1">
      <c r="A36" s="26" t="s">
        <v>42</v>
      </c>
      <c r="B36" s="27">
        <v>4</v>
      </c>
      <c r="C36" s="18" t="s">
        <v>47</v>
      </c>
      <c r="D36" s="19">
        <v>117214.16</v>
      </c>
      <c r="E36" s="20">
        <v>2000</v>
      </c>
      <c r="F36" s="20">
        <v>0</v>
      </c>
      <c r="G36" s="20">
        <v>59.32</v>
      </c>
      <c r="H36" s="20">
        <v>56158.9</v>
      </c>
      <c r="I36" s="20">
        <v>17287.39</v>
      </c>
      <c r="J36" s="20">
        <v>28430.55</v>
      </c>
      <c r="K36" s="20">
        <v>3187.86</v>
      </c>
      <c r="L36" s="20">
        <v>16466.79</v>
      </c>
      <c r="M36" s="20">
        <v>148.31</v>
      </c>
      <c r="N36" s="20">
        <v>0</v>
      </c>
      <c r="O36" s="20">
        <v>4699.42</v>
      </c>
      <c r="P36" s="20">
        <v>12166.49</v>
      </c>
      <c r="Q36" s="61">
        <v>25619.59</v>
      </c>
      <c r="R36" s="42">
        <f t="shared" si="1"/>
        <v>113222.73</v>
      </c>
      <c r="S36" s="42">
        <f t="shared" si="2"/>
        <v>51001.89</v>
      </c>
      <c r="T36" s="43">
        <f>(S36-R36)/R36*100</f>
        <v>-54.95437179442679</v>
      </c>
      <c r="U36" s="46">
        <f>R36/D36*100</f>
        <v>96.59475442216196</v>
      </c>
      <c r="V36" s="45">
        <v>100</v>
      </c>
      <c r="W36" s="20">
        <v>30000</v>
      </c>
    </row>
    <row r="37" spans="1:23" ht="24.75" customHeight="1">
      <c r="A37" s="26" t="s">
        <v>42</v>
      </c>
      <c r="B37" s="27">
        <v>5</v>
      </c>
      <c r="C37" s="18" t="s">
        <v>48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61"/>
      <c r="R37" s="42">
        <f aca="true" t="shared" si="7" ref="R37:R59">F37+H37+J37+L37+N37+P37</f>
        <v>0</v>
      </c>
      <c r="S37" s="42">
        <f aca="true" t="shared" si="8" ref="S37:S59">G37+I37+K37+M37+O37+Q37</f>
        <v>0</v>
      </c>
      <c r="T37" s="43" t="s">
        <v>9</v>
      </c>
      <c r="U37" s="46"/>
      <c r="V37" s="45"/>
      <c r="W37" s="20"/>
    </row>
    <row r="38" spans="1:23" ht="24.75" customHeight="1">
      <c r="A38" s="26" t="s">
        <v>42</v>
      </c>
      <c r="B38" s="27">
        <v>6</v>
      </c>
      <c r="C38" s="18" t="s">
        <v>49</v>
      </c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61"/>
      <c r="R38" s="42">
        <f t="shared" si="7"/>
        <v>0</v>
      </c>
      <c r="S38" s="42">
        <f t="shared" si="8"/>
        <v>0</v>
      </c>
      <c r="T38" s="43" t="s">
        <v>9</v>
      </c>
      <c r="U38" s="46"/>
      <c r="V38" s="45"/>
      <c r="W38" s="20"/>
    </row>
    <row r="39" spans="1:23" ht="24.75" customHeight="1">
      <c r="A39" s="21" t="s">
        <v>50</v>
      </c>
      <c r="B39" s="22"/>
      <c r="C39" s="23" t="s">
        <v>51</v>
      </c>
      <c r="D39" s="24">
        <f>SUM(D40:D43)</f>
        <v>76834727.59</v>
      </c>
      <c r="E39" s="24">
        <f aca="true" t="shared" si="9" ref="E39:S39">SUM(E40:E43)</f>
        <v>21532000</v>
      </c>
      <c r="F39" s="24">
        <f t="shared" si="9"/>
        <v>4933099.83</v>
      </c>
      <c r="G39" s="24">
        <f t="shared" si="9"/>
        <v>6124084.49</v>
      </c>
      <c r="H39" s="24">
        <f t="shared" si="9"/>
        <v>4432311.22</v>
      </c>
      <c r="I39" s="24">
        <f t="shared" si="9"/>
        <v>7420148.8</v>
      </c>
      <c r="J39" s="24">
        <f t="shared" si="9"/>
        <v>5300177.21</v>
      </c>
      <c r="K39" s="24">
        <f t="shared" si="9"/>
        <v>8015811.66</v>
      </c>
      <c r="L39" s="24">
        <f t="shared" si="9"/>
        <v>5021353.69</v>
      </c>
      <c r="M39" s="24">
        <f t="shared" si="9"/>
        <v>7646083.12</v>
      </c>
      <c r="N39" s="24">
        <f t="shared" si="9"/>
        <v>4973995.640000001</v>
      </c>
      <c r="O39" s="24">
        <f t="shared" si="9"/>
        <v>7521894.77</v>
      </c>
      <c r="P39" s="24">
        <f t="shared" si="9"/>
        <v>5421327.99</v>
      </c>
      <c r="Q39" s="64">
        <f t="shared" si="9"/>
        <v>44841052.61</v>
      </c>
      <c r="R39" s="24">
        <f t="shared" si="9"/>
        <v>30082265.580000002</v>
      </c>
      <c r="S39" s="24">
        <f t="shared" si="9"/>
        <v>81569075.44999999</v>
      </c>
      <c r="T39" s="48">
        <f>(S39-R39)/R39*100</f>
        <v>171.15336520474926</v>
      </c>
      <c r="U39" s="44">
        <f>R39/D39*100</f>
        <v>39.15191284404995</v>
      </c>
      <c r="V39" s="45">
        <f>(S39/E39)*100</f>
        <v>378.8272127531116</v>
      </c>
      <c r="W39" s="25">
        <f>SUM(W$40:W$43)</f>
        <v>70390000</v>
      </c>
    </row>
    <row r="40" spans="1:23" ht="24.75" customHeight="1">
      <c r="A40" s="26" t="s">
        <v>50</v>
      </c>
      <c r="B40" s="27">
        <v>1</v>
      </c>
      <c r="C40" s="28" t="s">
        <v>52</v>
      </c>
      <c r="D40" s="19">
        <v>65375669.54</v>
      </c>
      <c r="E40" s="20">
        <v>19602000</v>
      </c>
      <c r="F40" s="20">
        <v>4512930.12</v>
      </c>
      <c r="G40" s="20">
        <v>5946471.04</v>
      </c>
      <c r="H40" s="20">
        <v>4326815.34</v>
      </c>
      <c r="I40" s="20">
        <v>7241413.09</v>
      </c>
      <c r="J40" s="20">
        <v>5117678.42</v>
      </c>
      <c r="K40" s="20">
        <v>7817955.95</v>
      </c>
      <c r="L40" s="20">
        <v>4851335.71</v>
      </c>
      <c r="M40" s="20">
        <v>7465498.32</v>
      </c>
      <c r="N40" s="20">
        <v>4086150.64</v>
      </c>
      <c r="O40" s="20">
        <v>7354649</v>
      </c>
      <c r="P40" s="20">
        <v>5247107.62</v>
      </c>
      <c r="Q40" s="61">
        <v>42976741.14</v>
      </c>
      <c r="R40" s="42">
        <f t="shared" si="7"/>
        <v>28142017.85</v>
      </c>
      <c r="S40" s="42">
        <f t="shared" si="8"/>
        <v>78802728.53999999</v>
      </c>
      <c r="T40" s="43">
        <f>(S40-R40)/R40*100</f>
        <v>180.0180461828539</v>
      </c>
      <c r="U40" s="46">
        <f>R40/D40*100</f>
        <v>43.046622769624335</v>
      </c>
      <c r="V40" s="45">
        <f>(S40/E40)*100</f>
        <v>402.0137156412611</v>
      </c>
      <c r="W40" s="20">
        <v>69020000</v>
      </c>
    </row>
    <row r="41" spans="1:23" ht="24.75" customHeight="1">
      <c r="A41" s="26" t="s">
        <v>50</v>
      </c>
      <c r="B41" s="27">
        <v>2</v>
      </c>
      <c r="C41" s="28" t="s">
        <v>53</v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61"/>
      <c r="R41" s="42">
        <f t="shared" si="7"/>
        <v>0</v>
      </c>
      <c r="S41" s="42">
        <f t="shared" si="8"/>
        <v>0</v>
      </c>
      <c r="T41" s="43" t="s">
        <v>9</v>
      </c>
      <c r="U41" s="46" t="s">
        <v>9</v>
      </c>
      <c r="V41" s="45" t="s">
        <v>9</v>
      </c>
      <c r="W41" s="20"/>
    </row>
    <row r="42" spans="1:23" ht="24.75" customHeight="1">
      <c r="A42" s="26" t="s">
        <v>50</v>
      </c>
      <c r="B42" s="27">
        <v>3</v>
      </c>
      <c r="C42" s="28" t="s">
        <v>54</v>
      </c>
      <c r="D42" s="19">
        <v>570202.77</v>
      </c>
      <c r="E42" s="20">
        <v>250000</v>
      </c>
      <c r="F42" s="20">
        <v>123985.46</v>
      </c>
      <c r="G42" s="20">
        <v>84146.01</v>
      </c>
      <c r="H42" s="20">
        <v>27739.04</v>
      </c>
      <c r="I42" s="20">
        <v>76588.2</v>
      </c>
      <c r="J42" s="20">
        <v>127369.28</v>
      </c>
      <c r="K42" s="20">
        <v>57808</v>
      </c>
      <c r="L42" s="20">
        <v>3697</v>
      </c>
      <c r="M42" s="20">
        <v>15296.89</v>
      </c>
      <c r="N42" s="20">
        <v>43037.29</v>
      </c>
      <c r="O42" s="20">
        <v>9748.52</v>
      </c>
      <c r="P42" s="20">
        <v>15688</v>
      </c>
      <c r="Q42" s="61">
        <v>249800.12</v>
      </c>
      <c r="R42" s="42">
        <f t="shared" si="7"/>
        <v>341516.07</v>
      </c>
      <c r="S42" s="42">
        <f t="shared" si="8"/>
        <v>493387.74</v>
      </c>
      <c r="T42" s="43">
        <f>(S42-R42)/R42*100</f>
        <v>44.469845884558225</v>
      </c>
      <c r="U42" s="46">
        <f>R42/D42*100</f>
        <v>59.89379357101334</v>
      </c>
      <c r="V42" s="45">
        <f>(S42/E42)*100</f>
        <v>197.35509599999997</v>
      </c>
      <c r="W42" s="20">
        <v>300000</v>
      </c>
    </row>
    <row r="43" spans="1:23" ht="24.75" customHeight="1">
      <c r="A43" s="26" t="s">
        <v>50</v>
      </c>
      <c r="B43" s="27">
        <v>9</v>
      </c>
      <c r="C43" s="28" t="s">
        <v>55</v>
      </c>
      <c r="D43" s="19">
        <v>10888855.28</v>
      </c>
      <c r="E43" s="20">
        <v>1680000</v>
      </c>
      <c r="F43" s="20">
        <v>296184.25</v>
      </c>
      <c r="G43" s="20">
        <v>93467.44</v>
      </c>
      <c r="H43" s="20">
        <v>77756.84</v>
      </c>
      <c r="I43" s="20">
        <v>102147.51</v>
      </c>
      <c r="J43" s="20">
        <v>55129.51</v>
      </c>
      <c r="K43" s="20">
        <v>140047.71</v>
      </c>
      <c r="L43" s="20">
        <v>166320.98</v>
      </c>
      <c r="M43" s="20">
        <v>165287.91</v>
      </c>
      <c r="N43" s="20">
        <v>844807.71</v>
      </c>
      <c r="O43" s="20">
        <v>157497.25</v>
      </c>
      <c r="P43" s="20">
        <v>158532.37</v>
      </c>
      <c r="Q43" s="61">
        <v>1614511.35</v>
      </c>
      <c r="R43" s="42">
        <f t="shared" si="7"/>
        <v>1598731.6600000001</v>
      </c>
      <c r="S43" s="42">
        <f t="shared" si="8"/>
        <v>2272959.17</v>
      </c>
      <c r="T43" s="43">
        <f>(S43-R43)/R43*100</f>
        <v>42.17265016194148</v>
      </c>
      <c r="U43" s="46">
        <f>R43/D43*100</f>
        <v>14.682274847903024</v>
      </c>
      <c r="V43" s="45">
        <f>(S43/E43)*100</f>
        <v>135.29518869047618</v>
      </c>
      <c r="W43" s="20">
        <v>1070000</v>
      </c>
    </row>
    <row r="44" spans="1:23" ht="24.75" customHeight="1">
      <c r="A44" s="29">
        <v>6</v>
      </c>
      <c r="B44" s="17"/>
      <c r="C44" s="30" t="s">
        <v>56</v>
      </c>
      <c r="D44" s="24">
        <f>SUM(D45:D48)</f>
        <v>29.72</v>
      </c>
      <c r="E44" s="24">
        <f aca="true" t="shared" si="10" ref="E44:S44">SUM(E45:E48)</f>
        <v>11000</v>
      </c>
      <c r="F44" s="24">
        <f t="shared" si="10"/>
        <v>0</v>
      </c>
      <c r="G44" s="24">
        <f t="shared" si="10"/>
        <v>0</v>
      </c>
      <c r="H44" s="24">
        <f t="shared" si="10"/>
        <v>1</v>
      </c>
      <c r="I44" s="24">
        <f t="shared" si="10"/>
        <v>43.42</v>
      </c>
      <c r="J44" s="24">
        <f t="shared" si="10"/>
        <v>0</v>
      </c>
      <c r="K44" s="24">
        <f t="shared" si="10"/>
        <v>6.66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87.7</v>
      </c>
      <c r="P44" s="24">
        <f t="shared" si="10"/>
        <v>0</v>
      </c>
      <c r="Q44" s="64">
        <f t="shared" si="10"/>
        <v>131.19</v>
      </c>
      <c r="R44" s="24">
        <f t="shared" si="10"/>
        <v>1</v>
      </c>
      <c r="S44" s="24">
        <f t="shared" si="10"/>
        <v>268.97</v>
      </c>
      <c r="T44" s="48">
        <f>(S44-R44)/R44*100</f>
        <v>26797.000000000004</v>
      </c>
      <c r="U44" s="44">
        <f>R44/D44*100</f>
        <v>3.3647375504710633</v>
      </c>
      <c r="V44" s="45">
        <f>(S44/E44)*100</f>
        <v>2.4451818181818186</v>
      </c>
      <c r="W44" s="25">
        <f>SUM(W$45:W$48)</f>
        <v>2000</v>
      </c>
    </row>
    <row r="45" spans="1:23" ht="24.75" customHeight="1">
      <c r="A45" s="16">
        <v>6</v>
      </c>
      <c r="B45" s="17">
        <v>1</v>
      </c>
      <c r="C45" s="31" t="s">
        <v>57</v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61"/>
      <c r="R45" s="42">
        <f t="shared" si="7"/>
        <v>0</v>
      </c>
      <c r="S45" s="42">
        <f t="shared" si="8"/>
        <v>0</v>
      </c>
      <c r="T45" s="43" t="s">
        <v>9</v>
      </c>
      <c r="U45" s="44" t="s">
        <v>9</v>
      </c>
      <c r="V45" s="45" t="s">
        <v>9</v>
      </c>
      <c r="W45" s="20"/>
    </row>
    <row r="46" spans="1:23" ht="24.75" customHeight="1">
      <c r="A46" s="16">
        <v>6</v>
      </c>
      <c r="B46" s="17">
        <v>2</v>
      </c>
      <c r="C46" s="31" t="s">
        <v>58</v>
      </c>
      <c r="D46" s="19">
        <v>29.72</v>
      </c>
      <c r="E46" s="20">
        <v>11000</v>
      </c>
      <c r="F46" s="20">
        <v>0</v>
      </c>
      <c r="G46" s="20">
        <v>0</v>
      </c>
      <c r="H46" s="20">
        <v>1</v>
      </c>
      <c r="I46" s="20">
        <v>43.42</v>
      </c>
      <c r="J46" s="20">
        <v>0</v>
      </c>
      <c r="K46" s="20">
        <v>6.66</v>
      </c>
      <c r="L46" s="20">
        <v>0</v>
      </c>
      <c r="M46" s="20">
        <v>0</v>
      </c>
      <c r="N46" s="20">
        <v>0</v>
      </c>
      <c r="O46" s="20">
        <v>87.7</v>
      </c>
      <c r="P46" s="20">
        <v>0</v>
      </c>
      <c r="Q46" s="61">
        <v>131.19</v>
      </c>
      <c r="R46" s="42">
        <f t="shared" si="7"/>
        <v>1</v>
      </c>
      <c r="S46" s="42">
        <f t="shared" si="8"/>
        <v>268.97</v>
      </c>
      <c r="T46" s="43">
        <f>(S46-R46)/R46*100</f>
        <v>26797.000000000004</v>
      </c>
      <c r="U46" s="46">
        <f>R46/D46*100</f>
        <v>3.3647375504710633</v>
      </c>
      <c r="V46" s="45">
        <f>(S46/E46)*100</f>
        <v>2.4451818181818186</v>
      </c>
      <c r="W46" s="20">
        <v>2000</v>
      </c>
    </row>
    <row r="47" spans="1:23" ht="24.75" customHeight="1">
      <c r="A47" s="16">
        <v>6</v>
      </c>
      <c r="B47" s="17">
        <v>3</v>
      </c>
      <c r="C47" s="31" t="s">
        <v>59</v>
      </c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61"/>
      <c r="R47" s="42">
        <f t="shared" si="7"/>
        <v>0</v>
      </c>
      <c r="S47" s="42">
        <f t="shared" si="8"/>
        <v>0</v>
      </c>
      <c r="T47" s="43"/>
      <c r="U47" s="44"/>
      <c r="V47" s="45"/>
      <c r="W47" s="20"/>
    </row>
    <row r="48" spans="1:23" ht="24.75" customHeight="1">
      <c r="A48" s="16">
        <v>6</v>
      </c>
      <c r="B48" s="17">
        <v>9</v>
      </c>
      <c r="C48" s="31" t="s">
        <v>60</v>
      </c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61"/>
      <c r="R48" s="42">
        <f t="shared" si="7"/>
        <v>0</v>
      </c>
      <c r="S48" s="42">
        <f t="shared" si="8"/>
        <v>0</v>
      </c>
      <c r="T48" s="43"/>
      <c r="U48" s="44"/>
      <c r="V48" s="45"/>
      <c r="W48" s="20"/>
    </row>
    <row r="49" spans="1:23" ht="24.75" customHeight="1">
      <c r="A49" s="29">
        <v>8</v>
      </c>
      <c r="B49" s="17"/>
      <c r="C49" s="30" t="s">
        <v>61</v>
      </c>
      <c r="D49" s="24">
        <f>SUM(D50:D51)</f>
        <v>0</v>
      </c>
      <c r="E49" s="24">
        <f aca="true" t="shared" si="11" ref="E49:S49">SUM(E50:E51)</f>
        <v>0</v>
      </c>
      <c r="F49" s="24">
        <f t="shared" si="11"/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64">
        <f t="shared" si="11"/>
        <v>0</v>
      </c>
      <c r="R49" s="24">
        <v>0</v>
      </c>
      <c r="S49" s="24">
        <f t="shared" si="11"/>
        <v>0</v>
      </c>
      <c r="T49" s="43"/>
      <c r="U49" s="44"/>
      <c r="V49" s="45"/>
      <c r="W49" s="25">
        <f>SUM(W$50:W$51)</f>
        <v>0</v>
      </c>
    </row>
    <row r="50" spans="1:23" ht="24.75" customHeight="1">
      <c r="A50" s="16">
        <v>8</v>
      </c>
      <c r="B50" s="32" t="s">
        <v>62</v>
      </c>
      <c r="C50" s="33" t="s">
        <v>63</v>
      </c>
      <c r="D50" s="19"/>
      <c r="E50" s="20"/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61">
        <v>0</v>
      </c>
      <c r="R50" s="42">
        <v>0</v>
      </c>
      <c r="S50" s="42">
        <f t="shared" si="8"/>
        <v>0</v>
      </c>
      <c r="T50" s="43"/>
      <c r="U50" s="44"/>
      <c r="V50" s="45"/>
      <c r="W50" s="20"/>
    </row>
    <row r="51" spans="1:23" ht="24.75" customHeight="1">
      <c r="A51" s="16">
        <v>8</v>
      </c>
      <c r="B51" s="32" t="s">
        <v>64</v>
      </c>
      <c r="C51" s="33" t="s">
        <v>65</v>
      </c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1"/>
      <c r="R51" s="42">
        <f t="shared" si="7"/>
        <v>0</v>
      </c>
      <c r="S51" s="42">
        <f t="shared" si="8"/>
        <v>0</v>
      </c>
      <c r="T51" s="43"/>
      <c r="U51" s="44"/>
      <c r="V51" s="45"/>
      <c r="W51" s="20"/>
    </row>
    <row r="52" spans="1:23" ht="24.75" customHeight="1">
      <c r="A52" s="29" t="s">
        <v>66</v>
      </c>
      <c r="B52" s="17"/>
      <c r="C52" s="30" t="s">
        <v>67</v>
      </c>
      <c r="D52" s="24">
        <f>SUM(D53:D59)</f>
        <v>1599146.0899999999</v>
      </c>
      <c r="E52" s="24">
        <f aca="true" t="shared" si="12" ref="E52:S52">SUM(E53:E59)</f>
        <v>500000</v>
      </c>
      <c r="F52" s="24">
        <f t="shared" si="12"/>
        <v>0</v>
      </c>
      <c r="G52" s="24">
        <f t="shared" si="12"/>
        <v>44356.119999999995</v>
      </c>
      <c r="H52" s="24">
        <f t="shared" si="12"/>
        <v>0</v>
      </c>
      <c r="I52" s="24">
        <f t="shared" si="12"/>
        <v>146711.95</v>
      </c>
      <c r="J52" s="24">
        <f t="shared" si="12"/>
        <v>0</v>
      </c>
      <c r="K52" s="24">
        <f t="shared" si="12"/>
        <v>96876.43000000001</v>
      </c>
      <c r="L52" s="24">
        <f t="shared" si="12"/>
        <v>0</v>
      </c>
      <c r="M52" s="24">
        <f t="shared" si="12"/>
        <v>143617.1</v>
      </c>
      <c r="N52" s="24">
        <f t="shared" si="12"/>
        <v>0</v>
      </c>
      <c r="O52" s="24">
        <f t="shared" si="12"/>
        <v>137798.41999999998</v>
      </c>
      <c r="P52" s="24">
        <f t="shared" si="12"/>
        <v>0</v>
      </c>
      <c r="Q52" s="64">
        <f t="shared" si="12"/>
        <v>769891.72</v>
      </c>
      <c r="R52" s="24">
        <f t="shared" si="12"/>
        <v>0</v>
      </c>
      <c r="S52" s="24">
        <f t="shared" si="12"/>
        <v>1339251.74</v>
      </c>
      <c r="T52" s="48">
        <f>(S52)*100</f>
        <v>133925174</v>
      </c>
      <c r="U52" s="44">
        <f>R52/D52*100</f>
        <v>0</v>
      </c>
      <c r="V52" s="45">
        <f>(S52/E52)*100</f>
        <v>267.850348</v>
      </c>
      <c r="W52" s="25">
        <f>SUM(W$53:W$58)</f>
        <v>0</v>
      </c>
    </row>
    <row r="53" spans="1:23" ht="24.75" customHeight="1">
      <c r="A53" s="34" t="s">
        <v>66</v>
      </c>
      <c r="B53" s="32">
        <v>1</v>
      </c>
      <c r="C53" s="35" t="s">
        <v>13</v>
      </c>
      <c r="D53" s="19">
        <v>587998.1</v>
      </c>
      <c r="E53" s="20">
        <v>495000</v>
      </c>
      <c r="F53" s="20">
        <v>0</v>
      </c>
      <c r="G53" s="20">
        <v>37530.06</v>
      </c>
      <c r="H53" s="20">
        <v>0</v>
      </c>
      <c r="I53" s="20">
        <v>67560.07</v>
      </c>
      <c r="J53" s="20">
        <v>0</v>
      </c>
      <c r="K53" s="20">
        <v>81241.52</v>
      </c>
      <c r="L53" s="20">
        <v>0</v>
      </c>
      <c r="M53" s="20">
        <v>115069.71</v>
      </c>
      <c r="N53" s="20">
        <v>0</v>
      </c>
      <c r="O53" s="20">
        <v>73485.84</v>
      </c>
      <c r="P53" s="20">
        <v>0</v>
      </c>
      <c r="Q53" s="61">
        <v>476903.97</v>
      </c>
      <c r="R53" s="42">
        <f t="shared" si="7"/>
        <v>0</v>
      </c>
      <c r="S53" s="42">
        <f t="shared" si="8"/>
        <v>851791.17</v>
      </c>
      <c r="T53" s="43">
        <f>(S53)*100</f>
        <v>85179117</v>
      </c>
      <c r="U53" s="46">
        <f>R53/D53*100</f>
        <v>0</v>
      </c>
      <c r="V53" s="45">
        <f>(S53/E53)*100</f>
        <v>172.07902424242425</v>
      </c>
      <c r="W53" s="20">
        <v>0</v>
      </c>
    </row>
    <row r="54" spans="1:23" ht="24.75" customHeight="1">
      <c r="A54" s="34" t="s">
        <v>66</v>
      </c>
      <c r="B54" s="32">
        <v>2</v>
      </c>
      <c r="C54" s="18" t="s">
        <v>22</v>
      </c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61"/>
      <c r="R54" s="42">
        <f t="shared" si="7"/>
        <v>0</v>
      </c>
      <c r="S54" s="42">
        <f t="shared" si="8"/>
        <v>0</v>
      </c>
      <c r="T54" s="43" t="s">
        <v>9</v>
      </c>
      <c r="U54" s="46" t="s">
        <v>9</v>
      </c>
      <c r="V54" s="45" t="s">
        <v>9</v>
      </c>
      <c r="W54" s="20"/>
    </row>
    <row r="55" spans="1:23" ht="24.75" customHeight="1">
      <c r="A55" s="34" t="s">
        <v>66</v>
      </c>
      <c r="B55" s="32">
        <v>3</v>
      </c>
      <c r="C55" s="18" t="s">
        <v>33</v>
      </c>
      <c r="D55" s="19">
        <v>1011147.99</v>
      </c>
      <c r="E55" s="20">
        <v>5000</v>
      </c>
      <c r="F55" s="20">
        <v>0</v>
      </c>
      <c r="G55" s="20">
        <v>6826.06</v>
      </c>
      <c r="H55" s="20">
        <v>0</v>
      </c>
      <c r="I55" s="20">
        <v>79151.88</v>
      </c>
      <c r="J55" s="20">
        <v>0</v>
      </c>
      <c r="K55" s="20">
        <v>15634.91</v>
      </c>
      <c r="L55" s="20">
        <v>0</v>
      </c>
      <c r="M55" s="20">
        <v>28547.39</v>
      </c>
      <c r="N55" s="20">
        <v>0</v>
      </c>
      <c r="O55" s="20">
        <v>64312.58</v>
      </c>
      <c r="P55" s="20">
        <v>0</v>
      </c>
      <c r="Q55" s="61">
        <v>292987.75</v>
      </c>
      <c r="R55" s="42">
        <f t="shared" si="7"/>
        <v>0</v>
      </c>
      <c r="S55" s="42">
        <f t="shared" si="8"/>
        <v>487460.57</v>
      </c>
      <c r="T55" s="43">
        <f>(S55)*100</f>
        <v>48746057</v>
      </c>
      <c r="U55" s="46">
        <f>R55/D55*100</f>
        <v>0</v>
      </c>
      <c r="V55" s="45">
        <f>(S55/E55)*100</f>
        <v>9749.2114</v>
      </c>
      <c r="W55" s="20">
        <v>0</v>
      </c>
    </row>
    <row r="56" spans="1:23" ht="24.75" customHeight="1">
      <c r="A56" s="34" t="s">
        <v>66</v>
      </c>
      <c r="B56" s="32">
        <v>4</v>
      </c>
      <c r="C56" s="18" t="s">
        <v>43</v>
      </c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61"/>
      <c r="R56" s="42">
        <f t="shared" si="7"/>
        <v>0</v>
      </c>
      <c r="S56" s="42">
        <f t="shared" si="8"/>
        <v>0</v>
      </c>
      <c r="T56" s="43"/>
      <c r="U56" s="46"/>
      <c r="V56" s="45"/>
      <c r="W56" s="20"/>
    </row>
    <row r="57" spans="1:23" s="15" customFormat="1" ht="24.75" customHeight="1">
      <c r="A57" s="34" t="s">
        <v>66</v>
      </c>
      <c r="B57" s="32">
        <v>5</v>
      </c>
      <c r="C57" s="18" t="s">
        <v>51</v>
      </c>
      <c r="D57" s="19"/>
      <c r="E57" s="20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63"/>
      <c r="R57" s="42">
        <f t="shared" si="7"/>
        <v>0</v>
      </c>
      <c r="S57" s="42">
        <f t="shared" si="8"/>
        <v>0</v>
      </c>
      <c r="T57" s="43" t="s">
        <v>9</v>
      </c>
      <c r="U57" s="44"/>
      <c r="V57" s="45"/>
      <c r="W57" s="25"/>
    </row>
    <row r="58" spans="1:23" ht="24.75" customHeight="1">
      <c r="A58" s="34" t="s">
        <v>66</v>
      </c>
      <c r="B58" s="32">
        <v>6</v>
      </c>
      <c r="C58" s="18" t="s">
        <v>56</v>
      </c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61"/>
      <c r="R58" s="42">
        <f t="shared" si="7"/>
        <v>0</v>
      </c>
      <c r="S58" s="42">
        <f t="shared" si="8"/>
        <v>0</v>
      </c>
      <c r="T58" s="43"/>
      <c r="U58" s="44"/>
      <c r="V58" s="45"/>
      <c r="W58" s="20"/>
    </row>
    <row r="59" spans="1:23" ht="24.75" customHeight="1" thickBot="1">
      <c r="A59" s="36"/>
      <c r="B59" s="37"/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65"/>
      <c r="R59" s="49">
        <f t="shared" si="7"/>
        <v>0</v>
      </c>
      <c r="S59" s="50">
        <f t="shared" si="8"/>
        <v>0</v>
      </c>
      <c r="T59" s="51"/>
      <c r="U59" s="52"/>
      <c r="V59" s="53"/>
      <c r="W59" s="40"/>
    </row>
    <row r="60" spans="3:12" ht="24.75" customHeight="1" thickTop="1">
      <c r="C60" s="133" t="s">
        <v>71</v>
      </c>
      <c r="D60" s="133"/>
      <c r="E60" s="133"/>
      <c r="F60" s="133"/>
      <c r="G60" s="133"/>
      <c r="H60" s="133"/>
      <c r="I60" s="133"/>
      <c r="J60" s="133"/>
      <c r="K60" s="133"/>
      <c r="L60" s="133"/>
    </row>
    <row r="61" spans="3:12" ht="24.75" customHeight="1">
      <c r="C61" s="133" t="s">
        <v>72</v>
      </c>
      <c r="D61" s="133"/>
      <c r="E61" s="133"/>
      <c r="F61" s="133"/>
      <c r="G61" s="133"/>
      <c r="H61" s="133"/>
      <c r="I61" s="133"/>
      <c r="J61" s="133"/>
      <c r="K61" s="133"/>
      <c r="L61" s="133"/>
    </row>
  </sheetData>
  <sheetProtection selectLockedCells="1" selectUnlockedCells="1"/>
  <mergeCells count="16">
    <mergeCell ref="C1:U1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T4"/>
    <mergeCell ref="U3:V3"/>
    <mergeCell ref="W3:W4"/>
    <mergeCell ref="C60:L60"/>
    <mergeCell ref="C61:L61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 KARA 146907</dc:creator>
  <cp:keywords/>
  <dc:description/>
  <cp:lastModifiedBy>AB148093</cp:lastModifiedBy>
  <dcterms:created xsi:type="dcterms:W3CDTF">2016-07-21T10:06:18Z</dcterms:created>
  <dcterms:modified xsi:type="dcterms:W3CDTF">2016-07-25T08:56:40Z</dcterms:modified>
  <cp:category/>
  <cp:version/>
  <cp:contentType/>
  <cp:contentStatus/>
</cp:coreProperties>
</file>